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5 RY2024\"/>
    </mc:Choice>
  </mc:AlternateContent>
  <xr:revisionPtr revIDLastSave="0" documentId="8_{DA84E570-3EAC-4025-9B96-AD074381743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2"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8" i="5" s="1"/>
  <c r="C4" i="5"/>
  <c r="V25"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8" i="5"/>
  <c r="V29" i="5"/>
  <c r="X29" i="5"/>
  <c r="V30" i="5"/>
  <c r="X30" i="5"/>
  <c r="V31" i="5"/>
  <c r="V32" i="5"/>
  <c r="R32" i="5" s="1"/>
  <c r="V33" i="5"/>
  <c r="X33" i="5"/>
  <c r="V34" i="5"/>
  <c r="X34" i="5"/>
  <c r="V35" i="5"/>
  <c r="V36" i="5"/>
  <c r="V37" i="5"/>
  <c r="X37" i="5"/>
  <c r="V38" i="5"/>
  <c r="R38" i="5" s="1"/>
  <c r="X38" i="5"/>
  <c r="V39" i="5"/>
  <c r="V40" i="5"/>
  <c r="V41" i="5"/>
  <c r="X41" i="5"/>
  <c r="V42" i="5"/>
  <c r="X42" i="5"/>
  <c r="V43" i="5"/>
  <c r="R43" i="5" s="1"/>
  <c r="V44" i="5"/>
  <c r="V45" i="5"/>
  <c r="X45" i="5"/>
  <c r="V46" i="5"/>
  <c r="X46" i="5"/>
  <c r="V47" i="5"/>
  <c r="V48" i="5"/>
  <c r="V49" i="5"/>
  <c r="X49" i="5"/>
  <c r="V50" i="5"/>
  <c r="X50" i="5"/>
  <c r="V51" i="5"/>
  <c r="V52" i="5"/>
  <c r="V53" i="5"/>
  <c r="X53" i="5"/>
  <c r="V54" i="5"/>
  <c r="R54" i="5" s="1"/>
  <c r="X54" i="5"/>
  <c r="V55" i="5"/>
  <c r="V56" i="5"/>
  <c r="V57" i="5"/>
  <c r="V58" i="5"/>
  <c r="X58" i="5"/>
  <c r="V59" i="5"/>
  <c r="R59" i="5" s="1"/>
  <c r="V60" i="5"/>
  <c r="R60" i="5" s="1"/>
  <c r="V61" i="5"/>
  <c r="X61" i="5"/>
  <c r="V62" i="5"/>
  <c r="X62" i="5"/>
  <c r="V63" i="5"/>
  <c r="V64" i="5"/>
  <c r="V65" i="5"/>
  <c r="X65" i="5"/>
  <c r="V66" i="5"/>
  <c r="X66" i="5"/>
  <c r="V67" i="5"/>
  <c r="V68" i="5"/>
  <c r="V69" i="5"/>
  <c r="X69" i="5"/>
  <c r="V70" i="5"/>
  <c r="R70" i="5" s="1"/>
  <c r="X70" i="5"/>
  <c r="V71" i="5"/>
  <c r="V72" i="5"/>
  <c r="V73" i="5"/>
  <c r="X73" i="5"/>
  <c r="V74" i="5"/>
  <c r="X74" i="5"/>
  <c r="V75" i="5"/>
  <c r="V76" i="5"/>
  <c r="R76" i="5" s="1"/>
  <c r="V77" i="5"/>
  <c r="X77" i="5"/>
  <c r="V79" i="5"/>
  <c r="E79" i="5"/>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X174" i="5" s="1"/>
  <c r="V175" i="5"/>
  <c r="E175" i="5"/>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V188" i="5"/>
  <c r="E188" i="5"/>
  <c r="V189" i="5"/>
  <c r="E189" i="5"/>
  <c r="V190" i="5"/>
  <c r="E190" i="5"/>
  <c r="X190" i="5" s="1"/>
  <c r="V191" i="5"/>
  <c r="E191" i="5"/>
  <c r="V192" i="5"/>
  <c r="E192" i="5"/>
  <c r="V193" i="5"/>
  <c r="E193" i="5"/>
  <c r="X193" i="5" s="1"/>
  <c r="V194" i="5"/>
  <c r="E194" i="5"/>
  <c r="X194" i="5" s="1"/>
  <c r="V195" i="5"/>
  <c r="E195" i="5"/>
  <c r="V196" i="5"/>
  <c r="E196" i="5"/>
  <c r="V197" i="5"/>
  <c r="E197" i="5"/>
  <c r="X197" i="5" s="1"/>
  <c r="V198" i="5"/>
  <c r="E198" i="5"/>
  <c r="X198" i="5" s="1"/>
  <c r="V199" i="5"/>
  <c r="E199" i="5"/>
  <c r="V200" i="5"/>
  <c r="E200" i="5"/>
  <c r="V201" i="5"/>
  <c r="E201" i="5"/>
  <c r="X201" i="5" s="1"/>
  <c r="V202" i="5"/>
  <c r="E202" i="5"/>
  <c r="X202" i="5" s="1"/>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V220" i="5"/>
  <c r="E220" i="5"/>
  <c r="V221" i="5"/>
  <c r="E221" i="5"/>
  <c r="V222" i="5"/>
  <c r="E222" i="5"/>
  <c r="X222" i="5" s="1"/>
  <c r="V223" i="5"/>
  <c r="E223" i="5"/>
  <c r="V224" i="5"/>
  <c r="E224" i="5"/>
  <c r="V225" i="5"/>
  <c r="E225" i="5"/>
  <c r="X225" i="5" s="1"/>
  <c r="V226" i="5"/>
  <c r="E226" i="5"/>
  <c r="X226" i="5" s="1"/>
  <c r="V227" i="5"/>
  <c r="E227" i="5"/>
  <c r="V228" i="5"/>
  <c r="E228" i="5"/>
  <c r="V229" i="5"/>
  <c r="E229" i="5"/>
  <c r="X229" i="5" s="1"/>
  <c r="V230" i="5"/>
  <c r="E230" i="5"/>
  <c r="X230" i="5" s="1"/>
  <c r="V231" i="5"/>
  <c r="E231" i="5"/>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V246" i="5"/>
  <c r="E246" i="5"/>
  <c r="X246" i="5" s="1"/>
  <c r="V247" i="5"/>
  <c r="E247" i="5"/>
  <c r="V248" i="5"/>
  <c r="E248" i="5"/>
  <c r="V249" i="5"/>
  <c r="E249" i="5"/>
  <c r="V250" i="5"/>
  <c r="E250" i="5"/>
  <c r="X250" i="5" s="1"/>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X261" i="5" s="1"/>
  <c r="V262" i="5"/>
  <c r="E262" i="5"/>
  <c r="X262" i="5" s="1"/>
  <c r="V263" i="5"/>
  <c r="E263" i="5"/>
  <c r="V264" i="5"/>
  <c r="E264" i="5"/>
  <c r="V265" i="5"/>
  <c r="E265" i="5"/>
  <c r="X265" i="5" s="1"/>
  <c r="V266" i="5"/>
  <c r="E266" i="5"/>
  <c r="X266" i="5" s="1"/>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V278" i="5"/>
  <c r="E278" i="5"/>
  <c r="V279" i="5"/>
  <c r="E279" i="5"/>
  <c r="V280" i="5"/>
  <c r="E280" i="5"/>
  <c r="V281" i="5"/>
  <c r="E281" i="5"/>
  <c r="X281" i="5" s="1"/>
  <c r="V282" i="5"/>
  <c r="E282" i="5"/>
  <c r="X282" i="5" s="1"/>
  <c r="V283" i="5"/>
  <c r="E283" i="5"/>
  <c r="V284" i="5"/>
  <c r="E284" i="5"/>
  <c r="V285" i="5"/>
  <c r="E285" i="5"/>
  <c r="X285" i="5" s="1"/>
  <c r="V286" i="5"/>
  <c r="E286" i="5"/>
  <c r="X286" i="5" s="1"/>
  <c r="V287" i="5"/>
  <c r="E287" i="5"/>
  <c r="V288" i="5"/>
  <c r="E288" i="5"/>
  <c r="V289" i="5"/>
  <c r="E289" i="5"/>
  <c r="X289" i="5" s="1"/>
  <c r="V290" i="5"/>
  <c r="E290" i="5"/>
  <c r="X290" i="5" s="1"/>
  <c r="V291" i="5"/>
  <c r="E291" i="5"/>
  <c r="V292" i="5"/>
  <c r="E292" i="5"/>
  <c r="V293" i="5"/>
  <c r="E293" i="5"/>
  <c r="V294" i="5"/>
  <c r="E294" i="5"/>
  <c r="X294" i="5" s="1"/>
  <c r="V295" i="5"/>
  <c r="E295" i="5"/>
  <c r="V296" i="5"/>
  <c r="E296" i="5"/>
  <c r="V297" i="5"/>
  <c r="E297" i="5"/>
  <c r="X297" i="5" s="1"/>
  <c r="V298" i="5"/>
  <c r="E298" i="5"/>
  <c r="X298" i="5" s="1"/>
  <c r="V299" i="5"/>
  <c r="E299" i="5"/>
  <c r="V300" i="5"/>
  <c r="E300" i="5"/>
  <c r="V301" i="5"/>
  <c r="E301" i="5"/>
  <c r="X301" i="5" s="1"/>
  <c r="V302" i="5"/>
  <c r="E302" i="5"/>
  <c r="X302" i="5" s="1"/>
  <c r="V303" i="5"/>
  <c r="E303" i="5"/>
  <c r="V304" i="5"/>
  <c r="E304" i="5"/>
  <c r="V305" i="5"/>
  <c r="E305" i="5"/>
  <c r="X305" i="5" s="1"/>
  <c r="V306" i="5"/>
  <c r="E306" i="5"/>
  <c r="X306" i="5" s="1"/>
  <c r="V307" i="5"/>
  <c r="E307" i="5"/>
  <c r="V308" i="5"/>
  <c r="E308" i="5"/>
  <c r="V309" i="5"/>
  <c r="E309" i="5"/>
  <c r="V310" i="5"/>
  <c r="E310" i="5"/>
  <c r="X310" i="5" s="1"/>
  <c r="V311" i="5"/>
  <c r="E311" i="5"/>
  <c r="V312" i="5"/>
  <c r="E312" i="5"/>
  <c r="V313" i="5"/>
  <c r="E313" i="5"/>
  <c r="X313" i="5" s="1"/>
  <c r="V314" i="5"/>
  <c r="E314" i="5"/>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V334" i="5"/>
  <c r="E334" i="5"/>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X344" i="5" s="1"/>
  <c r="V345" i="5"/>
  <c r="E345" i="5"/>
  <c r="V346" i="5"/>
  <c r="E346" i="5"/>
  <c r="V347" i="5"/>
  <c r="E347" i="5"/>
  <c r="V348" i="5"/>
  <c r="E348" i="5"/>
  <c r="X348" i="5" s="1"/>
  <c r="V349" i="5"/>
  <c r="E349" i="5"/>
  <c r="X349" i="5" s="1"/>
  <c r="V350" i="5"/>
  <c r="E350" i="5"/>
  <c r="V351" i="5"/>
  <c r="E351" i="5"/>
  <c r="V352" i="5"/>
  <c r="E352" i="5"/>
  <c r="X352" i="5" s="1"/>
  <c r="V353" i="5"/>
  <c r="E353" i="5"/>
  <c r="X353" i="5" s="1"/>
  <c r="V354" i="5"/>
  <c r="E354" i="5"/>
  <c r="X354" i="5" s="1"/>
  <c r="V355" i="5"/>
  <c r="E355" i="5"/>
  <c r="V356" i="5"/>
  <c r="E356" i="5"/>
  <c r="V357" i="5"/>
  <c r="E357" i="5"/>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X454" i="5" s="1"/>
  <c r="V455" i="5"/>
  <c r="E455" i="5"/>
  <c r="V456" i="5"/>
  <c r="E456" i="5"/>
  <c r="V457" i="5"/>
  <c r="E457" i="5"/>
  <c r="X457" i="5" s="1"/>
  <c r="V458" i="5"/>
  <c r="E458" i="5"/>
  <c r="V459" i="5"/>
  <c r="E459" i="5"/>
  <c r="V460" i="5"/>
  <c r="E460" i="5"/>
  <c r="V461" i="5"/>
  <c r="E461" i="5"/>
  <c r="X461" i="5" s="1"/>
  <c r="V462" i="5"/>
  <c r="E462" i="5"/>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V482" i="5"/>
  <c r="E482" i="5"/>
  <c r="X482" i="5" s="1"/>
  <c r="V483" i="5"/>
  <c r="E483" i="5"/>
  <c r="V484" i="5"/>
  <c r="E484" i="5"/>
  <c r="X484" i="5" s="1"/>
  <c r="V485" i="5"/>
  <c r="E485" i="5"/>
  <c r="X485" i="5" s="1"/>
  <c r="V486" i="5"/>
  <c r="E486" i="5"/>
  <c r="X486" i="5" s="1"/>
  <c r="V487" i="5"/>
  <c r="E487" i="5"/>
  <c r="V488" i="5"/>
  <c r="E488" i="5"/>
  <c r="V489" i="5"/>
  <c r="E489" i="5"/>
  <c r="V490" i="5"/>
  <c r="E490" i="5"/>
  <c r="X490" i="5" s="1"/>
  <c r="V491" i="5"/>
  <c r="E491" i="5"/>
  <c r="V492" i="5"/>
  <c r="E492" i="5"/>
  <c r="X492" i="5" s="1"/>
  <c r="V493" i="5"/>
  <c r="E493" i="5"/>
  <c r="X493" i="5" s="1"/>
  <c r="V494" i="5"/>
  <c r="E494" i="5"/>
  <c r="X494" i="5" s="1"/>
  <c r="V495" i="5"/>
  <c r="E495" i="5"/>
  <c r="V496" i="5"/>
  <c r="E496" i="5"/>
  <c r="V497" i="5"/>
  <c r="E497" i="5"/>
  <c r="X497" i="5" s="1"/>
  <c r="V498" i="5"/>
  <c r="E498" i="5"/>
  <c r="X498" i="5" s="1"/>
  <c r="V499" i="5"/>
  <c r="E499" i="5"/>
  <c r="V500" i="5"/>
  <c r="E500" i="5"/>
  <c r="X500" i="5" s="1"/>
  <c r="V501" i="5"/>
  <c r="E501" i="5"/>
  <c r="X501" i="5" s="1"/>
  <c r="V502" i="5"/>
  <c r="E502" i="5"/>
  <c r="X502" i="5" s="1"/>
  <c r="V503" i="5"/>
  <c r="E503" i="5"/>
  <c r="V504" i="5"/>
  <c r="E504" i="5"/>
  <c r="V505" i="5"/>
  <c r="E505" i="5"/>
  <c r="V506" i="5"/>
  <c r="E506" i="5"/>
  <c r="X506" i="5" s="1"/>
  <c r="V507" i="5"/>
  <c r="E507" i="5"/>
  <c r="V508" i="5"/>
  <c r="E508" i="5"/>
  <c r="X508" i="5" s="1"/>
  <c r="V509" i="5"/>
  <c r="E509" i="5"/>
  <c r="X509" i="5" s="1"/>
  <c r="V510" i="5"/>
  <c r="E510" i="5"/>
  <c r="X510" i="5" s="1"/>
  <c r="V511" i="5"/>
  <c r="E511" i="5"/>
  <c r="V512" i="5"/>
  <c r="E512" i="5"/>
  <c r="X512" i="5" s="1"/>
  <c r="V513" i="5"/>
  <c r="E513" i="5"/>
  <c r="V514" i="5"/>
  <c r="E514" i="5"/>
  <c r="X514" i="5" s="1"/>
  <c r="V515" i="5"/>
  <c r="E515" i="5"/>
  <c r="V516" i="5"/>
  <c r="E516" i="5"/>
  <c r="X516" i="5" s="1"/>
  <c r="V517" i="5"/>
  <c r="E517" i="5"/>
  <c r="V518" i="5"/>
  <c r="E518" i="5"/>
  <c r="X518" i="5" s="1"/>
  <c r="V519" i="5"/>
  <c r="E519" i="5"/>
  <c r="V520" i="5"/>
  <c r="E520" i="5"/>
  <c r="X520" i="5" s="1"/>
  <c r="V521" i="5"/>
  <c r="E521" i="5"/>
  <c r="V522" i="5"/>
  <c r="E522" i="5"/>
  <c r="X522" i="5" s="1"/>
  <c r="V523" i="5"/>
  <c r="E523" i="5"/>
  <c r="V524" i="5"/>
  <c r="E524" i="5"/>
  <c r="V525" i="5"/>
  <c r="E525" i="5"/>
  <c r="X525" i="5" s="1"/>
  <c r="V526" i="5"/>
  <c r="E526" i="5"/>
  <c r="X526" i="5" s="1"/>
  <c r="V527" i="5"/>
  <c r="E527" i="5"/>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V539" i="5"/>
  <c r="E539" i="5"/>
  <c r="V540" i="5"/>
  <c r="E540" i="5"/>
  <c r="X540" i="5" s="1"/>
  <c r="V541" i="5"/>
  <c r="E541" i="5"/>
  <c r="V542" i="5"/>
  <c r="E542" i="5"/>
  <c r="X542" i="5" s="1"/>
  <c r="V543" i="5"/>
  <c r="E543" i="5"/>
  <c r="V544" i="5"/>
  <c r="E544" i="5"/>
  <c r="X544" i="5" s="1"/>
  <c r="V545" i="5"/>
  <c r="E545" i="5"/>
  <c r="V546" i="5"/>
  <c r="E546" i="5"/>
  <c r="X546" i="5" s="1"/>
  <c r="V547" i="5"/>
  <c r="E547" i="5"/>
  <c r="V548" i="5"/>
  <c r="E548" i="5"/>
  <c r="X548" i="5" s="1"/>
  <c r="V549" i="5"/>
  <c r="E549" i="5"/>
  <c r="V550" i="5"/>
  <c r="E550" i="5"/>
  <c r="X550" i="5" s="1"/>
  <c r="V551" i="5"/>
  <c r="E551" i="5"/>
  <c r="V552" i="5"/>
  <c r="E552" i="5"/>
  <c r="X552" i="5" s="1"/>
  <c r="V553" i="5"/>
  <c r="E553" i="5"/>
  <c r="X553" i="5" s="1"/>
  <c r="V554" i="5"/>
  <c r="E554" i="5"/>
  <c r="X554" i="5" s="1"/>
  <c r="V555" i="5"/>
  <c r="E555" i="5"/>
  <c r="V556" i="5"/>
  <c r="E556" i="5"/>
  <c r="V557" i="5"/>
  <c r="E557" i="5"/>
  <c r="X557" i="5" s="1"/>
  <c r="V558" i="5"/>
  <c r="E558" i="5"/>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V598" i="5"/>
  <c r="E598" i="5"/>
  <c r="X598" i="5" s="1"/>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X637" i="5" s="1"/>
  <c r="V638" i="5"/>
  <c r="E638" i="5"/>
  <c r="X638" i="5" s="1"/>
  <c r="V639" i="5"/>
  <c r="E639" i="5"/>
  <c r="V640" i="5"/>
  <c r="E640" i="5"/>
  <c r="V641" i="5"/>
  <c r="E641" i="5"/>
  <c r="V642" i="5"/>
  <c r="E642" i="5"/>
  <c r="X642" i="5" s="1"/>
  <c r="V643" i="5"/>
  <c r="E643" i="5"/>
  <c r="V644" i="5"/>
  <c r="E644" i="5"/>
  <c r="X644" i="5" s="1"/>
  <c r="V645" i="5"/>
  <c r="E645" i="5"/>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V660" i="5"/>
  <c r="E660" i="5"/>
  <c r="X660" i="5" s="1"/>
  <c r="V661" i="5"/>
  <c r="E661" i="5"/>
  <c r="X661" i="5" s="1"/>
  <c r="V662" i="5"/>
  <c r="E662" i="5"/>
  <c r="X662" i="5" s="1"/>
  <c r="V663" i="5"/>
  <c r="E663" i="5"/>
  <c r="V664" i="5"/>
  <c r="E664" i="5"/>
  <c r="V665" i="5"/>
  <c r="E665" i="5"/>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V840" i="5"/>
  <c r="E840" i="5"/>
  <c r="X840" i="5" s="1"/>
  <c r="V841" i="5"/>
  <c r="E841" i="5"/>
  <c r="X841" i="5" s="1"/>
  <c r="V842" i="5"/>
  <c r="E842" i="5"/>
  <c r="X842" i="5" s="1"/>
  <c r="V843" i="5"/>
  <c r="E843" i="5"/>
  <c r="V844" i="5"/>
  <c r="E844" i="5"/>
  <c r="X844" i="5" s="1"/>
  <c r="V845" i="5"/>
  <c r="E845" i="5"/>
  <c r="V846" i="5"/>
  <c r="E846" i="5"/>
  <c r="X846" i="5" s="1"/>
  <c r="V847" i="5"/>
  <c r="E847" i="5"/>
  <c r="V848" i="5"/>
  <c r="E848" i="5"/>
  <c r="X848" i="5" s="1"/>
  <c r="V849" i="5"/>
  <c r="E849" i="5"/>
  <c r="X849" i="5" s="1"/>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V865" i="5"/>
  <c r="E865" i="5"/>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V1012" i="5"/>
  <c r="E1012" i="5"/>
  <c r="X1012" i="5" s="1"/>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X1044" i="5" s="1"/>
  <c r="V1045" i="5"/>
  <c r="E1045" i="5"/>
  <c r="X1045" i="5" s="1"/>
  <c r="V1046" i="5"/>
  <c r="E1046" i="5"/>
  <c r="X1046" i="5" s="1"/>
  <c r="V1047" i="5"/>
  <c r="E1047" i="5"/>
  <c r="V1048" i="5"/>
  <c r="E1048" i="5"/>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V1082" i="5"/>
  <c r="E1082" i="5"/>
  <c r="X1082" i="5" s="1"/>
  <c r="V1083" i="5"/>
  <c r="E1083" i="5"/>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X1104" i="5" s="1"/>
  <c r="V1105" i="5"/>
  <c r="E1105" i="5"/>
  <c r="X1105" i="5" s="1"/>
  <c r="V1106" i="5"/>
  <c r="E1106" i="5"/>
  <c r="X1106" i="5" s="1"/>
  <c r="V1107" i="5"/>
  <c r="E1107" i="5"/>
  <c r="V1108" i="5"/>
  <c r="E1108" i="5"/>
  <c r="V1109" i="5"/>
  <c r="E1109" i="5"/>
  <c r="X1109" i="5" s="1"/>
  <c r="V1110" i="5"/>
  <c r="E1110" i="5"/>
  <c r="X1110" i="5" s="1"/>
  <c r="V1111" i="5"/>
  <c r="E1111" i="5"/>
  <c r="V1112" i="5"/>
  <c r="E1112" i="5"/>
  <c r="X1112" i="5" s="1"/>
  <c r="V1113" i="5"/>
  <c r="E1113" i="5"/>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V1141" i="5"/>
  <c r="E1141" i="5"/>
  <c r="X1141" i="5" s="1"/>
  <c r="V1142" i="5"/>
  <c r="E1142" i="5"/>
  <c r="X1142" i="5" s="1"/>
  <c r="V1143" i="5"/>
  <c r="E1143" i="5"/>
  <c r="V1144" i="5"/>
  <c r="E1144" i="5"/>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V1298" i="5"/>
  <c r="E1298" i="5"/>
  <c r="X1298" i="5" s="1"/>
  <c r="V1299" i="5"/>
  <c r="E1299" i="5"/>
  <c r="V1300" i="5"/>
  <c r="E1300" i="5"/>
  <c r="X1300" i="5" s="1"/>
  <c r="V1301" i="5"/>
  <c r="E1301" i="5"/>
  <c r="X1301" i="5" s="1"/>
  <c r="V1302" i="5"/>
  <c r="E1302" i="5"/>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V1314" i="5"/>
  <c r="E1314" i="5"/>
  <c r="X1314" i="5" s="1"/>
  <c r="V1315" i="5"/>
  <c r="E1315" i="5"/>
  <c r="V1316" i="5"/>
  <c r="E1316" i="5"/>
  <c r="X1316" i="5" s="1"/>
  <c r="V1317" i="5"/>
  <c r="E1317" i="5"/>
  <c r="X1317" i="5" s="1"/>
  <c r="V1318" i="5"/>
  <c r="E1318" i="5"/>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V1384" i="5"/>
  <c r="E1384" i="5"/>
  <c r="V1385" i="5"/>
  <c r="E1385" i="5"/>
  <c r="V1386" i="5"/>
  <c r="E1386" i="5"/>
  <c r="X1386" i="5" s="1"/>
  <c r="V1387" i="5"/>
  <c r="E1387" i="5"/>
  <c r="V1388" i="5"/>
  <c r="E1388" i="5"/>
  <c r="X1388" i="5" s="1"/>
  <c r="V1389" i="5"/>
  <c r="E1389" i="5"/>
  <c r="X1389" i="5" s="1"/>
  <c r="V1390" i="5"/>
  <c r="E1390" i="5"/>
  <c r="X1390" i="5" s="1"/>
  <c r="V1391" i="5"/>
  <c r="E1391" i="5"/>
  <c r="V1392" i="5"/>
  <c r="E1392" i="5"/>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V1418" i="5"/>
  <c r="E1418" i="5"/>
  <c r="X1418" i="5" s="1"/>
  <c r="V1419" i="5"/>
  <c r="E1419" i="5"/>
  <c r="V1420" i="5"/>
  <c r="E1420" i="5"/>
  <c r="V1421" i="5"/>
  <c r="E1421" i="5"/>
  <c r="X1421" i="5" s="1"/>
  <c r="V1422" i="5"/>
  <c r="E1422" i="5"/>
  <c r="X1422" i="5" s="1"/>
  <c r="V1423" i="5"/>
  <c r="E1423" i="5"/>
  <c r="V1424" i="5"/>
  <c r="E1424" i="5"/>
  <c r="X1424" i="5" s="1"/>
  <c r="V1425" i="5"/>
  <c r="E1425" i="5"/>
  <c r="V1426" i="5"/>
  <c r="E1426" i="5"/>
  <c r="X1426" i="5" s="1"/>
  <c r="V1427" i="5"/>
  <c r="E1427" i="5"/>
  <c r="V1428" i="5"/>
  <c r="E1428" i="5"/>
  <c r="V1429" i="5"/>
  <c r="E1429" i="5"/>
  <c r="X1429" i="5" s="1"/>
  <c r="V1430" i="5"/>
  <c r="E1430" i="5"/>
  <c r="X1430" i="5" s="1"/>
  <c r="V1431" i="5"/>
  <c r="E1431" i="5"/>
  <c r="V1432" i="5"/>
  <c r="E1432" i="5"/>
  <c r="X1432" i="5" s="1"/>
  <c r="V1433" i="5"/>
  <c r="E1433" i="5"/>
  <c r="X1433" i="5" s="1"/>
  <c r="V1434" i="5"/>
  <c r="E1434" i="5"/>
  <c r="X1434" i="5" s="1"/>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V1458" i="5"/>
  <c r="E1458" i="5"/>
  <c r="X1458" i="5" s="1"/>
  <c r="V1459" i="5"/>
  <c r="E1459" i="5"/>
  <c r="V1460" i="5"/>
  <c r="E1460" i="5"/>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V1474" i="5"/>
  <c r="E1474" i="5"/>
  <c r="X1474" i="5" s="1"/>
  <c r="V1475" i="5"/>
  <c r="E1475" i="5"/>
  <c r="V1476" i="5"/>
  <c r="E1476" i="5"/>
  <c r="V1477" i="5"/>
  <c r="E1477" i="5"/>
  <c r="X1477" i="5" s="1"/>
  <c r="V1478" i="5"/>
  <c r="E1478" i="5"/>
  <c r="X1478" i="5" s="1"/>
  <c r="V1479" i="5"/>
  <c r="E1479" i="5"/>
  <c r="X1479" i="5" s="1"/>
  <c r="V1480" i="5"/>
  <c r="E1480" i="5"/>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X1498" i="5" s="1"/>
  <c r="V1499" i="5"/>
  <c r="E1499" i="5"/>
  <c r="V1500" i="5"/>
  <c r="E1500" i="5"/>
  <c r="V1501" i="5"/>
  <c r="E1501" i="5"/>
  <c r="V1502" i="5"/>
  <c r="E1502" i="5"/>
  <c r="X1502" i="5" s="1"/>
  <c r="V1503" i="5"/>
  <c r="E1503" i="5"/>
  <c r="V1504" i="5"/>
  <c r="E1504" i="5"/>
  <c r="X1504" i="5" s="1"/>
  <c r="V1505" i="5"/>
  <c r="E1505" i="5"/>
  <c r="V1506" i="5"/>
  <c r="E1506" i="5"/>
  <c r="X1506" i="5" s="1"/>
  <c r="V1507" i="5"/>
  <c r="E1507" i="5"/>
  <c r="V1508" i="5"/>
  <c r="E1508" i="5"/>
  <c r="V1509" i="5"/>
  <c r="E1509" i="5"/>
  <c r="X1509" i="5" s="1"/>
  <c r="V1510" i="5"/>
  <c r="E1510" i="5"/>
  <c r="X1510" i="5" s="1"/>
  <c r="V1511" i="5"/>
  <c r="E1511" i="5"/>
  <c r="V1512" i="5"/>
  <c r="E1512" i="5"/>
  <c r="X1512" i="5" s="1"/>
  <c r="V1513" i="5"/>
  <c r="E1513" i="5"/>
  <c r="X1513" i="5" s="1"/>
  <c r="V1514" i="5"/>
  <c r="E1514" i="5"/>
  <c r="X1514" i="5" s="1"/>
  <c r="V1515" i="5"/>
  <c r="E1515" i="5"/>
  <c r="V1516" i="5"/>
  <c r="E1516" i="5"/>
  <c r="V1517" i="5"/>
  <c r="E1517" i="5"/>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X1550" i="5" s="1"/>
  <c r="V1551" i="5"/>
  <c r="E1551" i="5"/>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V1578" i="5"/>
  <c r="E1578" i="5"/>
  <c r="X1578" i="5" s="1"/>
  <c r="V1579" i="5"/>
  <c r="E1579" i="5"/>
  <c r="V1580" i="5"/>
  <c r="E1580" i="5"/>
  <c r="V1581" i="5"/>
  <c r="E1581" i="5"/>
  <c r="X1581" i="5" s="1"/>
  <c r="V1582" i="5"/>
  <c r="E1582" i="5"/>
  <c r="X1582" i="5" s="1"/>
  <c r="V1583" i="5"/>
  <c r="E1583" i="5"/>
  <c r="V1584" i="5"/>
  <c r="E1584" i="5"/>
  <c r="V1585" i="5"/>
  <c r="E1585" i="5"/>
  <c r="V1586" i="5"/>
  <c r="E1586" i="5"/>
  <c r="X1586" i="5" s="1"/>
  <c r="V1587" i="5"/>
  <c r="E1587" i="5"/>
  <c r="V1588" i="5"/>
  <c r="E1588" i="5"/>
  <c r="V1589" i="5"/>
  <c r="E1589" i="5"/>
  <c r="X1589" i="5" s="1"/>
  <c r="V1590" i="5"/>
  <c r="E1590" i="5"/>
  <c r="X1590" i="5" s="1"/>
  <c r="V1591" i="5"/>
  <c r="E1591" i="5"/>
  <c r="V1592" i="5"/>
  <c r="E1592" i="5"/>
  <c r="X1592" i="5" s="1"/>
  <c r="V1593" i="5"/>
  <c r="E1593" i="5"/>
  <c r="V1594" i="5"/>
  <c r="E1594" i="5"/>
  <c r="X1594" i="5" s="1"/>
  <c r="V1595" i="5"/>
  <c r="E1595" i="5"/>
  <c r="V1596" i="5"/>
  <c r="E1596" i="5"/>
  <c r="V1597" i="5"/>
  <c r="E1597" i="5"/>
  <c r="X1597" i="5" s="1"/>
  <c r="V1598" i="5"/>
  <c r="E1598" i="5"/>
  <c r="X1598" i="5" s="1"/>
  <c r="V1599" i="5"/>
  <c r="E1599" i="5"/>
  <c r="V1600" i="5"/>
  <c r="E1600" i="5"/>
  <c r="X1600" i="5" s="1"/>
  <c r="V1601" i="5"/>
  <c r="E1601" i="5"/>
  <c r="V1602" i="5"/>
  <c r="E1602" i="5"/>
  <c r="X1602" i="5" s="1"/>
  <c r="V1603" i="5"/>
  <c r="E1603" i="5"/>
  <c r="V1604" i="5"/>
  <c r="E1604" i="5"/>
  <c r="V1605" i="5"/>
  <c r="E1605" i="5"/>
  <c r="X1605" i="5" s="1"/>
  <c r="V1606" i="5"/>
  <c r="E1606" i="5"/>
  <c r="X1606" i="5" s="1"/>
  <c r="V1607" i="5"/>
  <c r="E1607" i="5"/>
  <c r="V1608" i="5"/>
  <c r="E1608" i="5"/>
  <c r="V1609" i="5"/>
  <c r="E1609" i="5"/>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V1641" i="5"/>
  <c r="E1641" i="5"/>
  <c r="X1641" i="5" s="1"/>
  <c r="V1642" i="5"/>
  <c r="E1642" i="5"/>
  <c r="X1642" i="5" s="1"/>
  <c r="V1643" i="5"/>
  <c r="E1643" i="5"/>
  <c r="V1644" i="5"/>
  <c r="E1644" i="5"/>
  <c r="X1644" i="5" s="1"/>
  <c r="V1645" i="5"/>
  <c r="E1645" i="5"/>
  <c r="X1645" i="5" s="1"/>
  <c r="V1646" i="5"/>
  <c r="E1646" i="5"/>
  <c r="V1647" i="5"/>
  <c r="E1647" i="5"/>
  <c r="V1648" i="5"/>
  <c r="E1648" i="5"/>
  <c r="X1648" i="5" s="1"/>
  <c r="V1649" i="5"/>
  <c r="E1649" i="5"/>
  <c r="X1649" i="5" s="1"/>
  <c r="V1650" i="5"/>
  <c r="E1650" i="5"/>
  <c r="X1650" i="5" s="1"/>
  <c r="V1651" i="5"/>
  <c r="E1651" i="5"/>
  <c r="V1652" i="5"/>
  <c r="E1652" i="5"/>
  <c r="V1653" i="5"/>
  <c r="E1653" i="5"/>
  <c r="X1653" i="5" s="1"/>
  <c r="V1654" i="5"/>
  <c r="E1654" i="5"/>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V1667" i="5"/>
  <c r="E1667" i="5"/>
  <c r="V1668" i="5"/>
  <c r="E1668" i="5"/>
  <c r="V1669" i="5"/>
  <c r="E1669" i="5"/>
  <c r="X1669" i="5" s="1"/>
  <c r="V1670" i="5"/>
  <c r="E1670" i="5"/>
  <c r="X1670" i="5" s="1"/>
  <c r="V1671" i="5"/>
  <c r="E1671" i="5"/>
  <c r="V1672" i="5"/>
  <c r="E1672" i="5"/>
  <c r="X1672" i="5" s="1"/>
  <c r="V1673" i="5"/>
  <c r="E1673" i="5"/>
  <c r="V1674" i="5"/>
  <c r="E1674" i="5"/>
  <c r="X1674" i="5" s="1"/>
  <c r="V1675" i="5"/>
  <c r="E1675" i="5"/>
  <c r="V1676" i="5"/>
  <c r="E1676" i="5"/>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X1776" i="5" s="1"/>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V1816" i="5"/>
  <c r="E1816" i="5"/>
  <c r="X1816" i="5" s="1"/>
  <c r="V1817" i="5"/>
  <c r="E1817" i="5"/>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V1830" i="5"/>
  <c r="E1830" i="5"/>
  <c r="X1830" i="5" s="1"/>
  <c r="V1831" i="5"/>
  <c r="E1831" i="5"/>
  <c r="V1832" i="5"/>
  <c r="E1832" i="5"/>
  <c r="V1833" i="5"/>
  <c r="E1833" i="5"/>
  <c r="X1833" i="5" s="1"/>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V1857" i="5"/>
  <c r="E1857" i="5"/>
  <c r="V1858" i="5"/>
  <c r="E1858" i="5"/>
  <c r="X1858" i="5" s="1"/>
  <c r="V1859" i="5"/>
  <c r="E1859" i="5"/>
  <c r="V1860" i="5"/>
  <c r="E1860" i="5"/>
  <c r="V1861" i="5"/>
  <c r="E1861" i="5"/>
  <c r="V1862" i="5"/>
  <c r="E1862" i="5"/>
  <c r="X1862" i="5" s="1"/>
  <c r="V1863" i="5"/>
  <c r="E1863" i="5"/>
  <c r="V1864" i="5"/>
  <c r="E1864" i="5"/>
  <c r="V1865" i="5"/>
  <c r="E1865" i="5"/>
  <c r="X1865" i="5" s="1"/>
  <c r="V1866" i="5"/>
  <c r="E1866" i="5"/>
  <c r="X1866" i="5" s="1"/>
  <c r="V1867" i="5"/>
  <c r="E1867" i="5"/>
  <c r="V1868" i="5"/>
  <c r="E1868" i="5"/>
  <c r="X1868" i="5" s="1"/>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V2080" i="5"/>
  <c r="E2080" i="5"/>
  <c r="X2080" i="5" s="1"/>
  <c r="V2081" i="5"/>
  <c r="E2081" i="5"/>
  <c r="X2081" i="5" s="1"/>
  <c r="V2082" i="5"/>
  <c r="E2082" i="5"/>
  <c r="X2082" i="5" s="1"/>
  <c r="V2083" i="5"/>
  <c r="E2083" i="5"/>
  <c r="V2084" i="5"/>
  <c r="E2084" i="5"/>
  <c r="X2084" i="5" s="1"/>
  <c r="V2085" i="5"/>
  <c r="E2085" i="5"/>
  <c r="V2086" i="5"/>
  <c r="E2086" i="5"/>
  <c r="X2086" i="5" s="1"/>
  <c r="V2087" i="5"/>
  <c r="E2087" i="5"/>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X2096" i="5" s="1"/>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X2106" i="5" s="1"/>
  <c r="V2107" i="5"/>
  <c r="E2107" i="5"/>
  <c r="V2108" i="5"/>
  <c r="E2108" i="5"/>
  <c r="V2109" i="5"/>
  <c r="E2109" i="5"/>
  <c r="X2109" i="5" s="1"/>
  <c r="V2110" i="5"/>
  <c r="E2110" i="5"/>
  <c r="X2110" i="5" s="1"/>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V2120" i="5"/>
  <c r="E2120" i="5"/>
  <c r="X2120" i="5" s="1"/>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X2164" i="5" s="1"/>
  <c r="V2165" i="5"/>
  <c r="E2165" i="5"/>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V2282" i="5"/>
  <c r="E2282" i="5"/>
  <c r="X2282" i="5" s="1"/>
  <c r="V2283" i="5"/>
  <c r="E2283" i="5"/>
  <c r="V2284" i="5"/>
  <c r="E2284" i="5"/>
  <c r="V2285" i="5"/>
  <c r="E2285" i="5"/>
  <c r="X2285" i="5" s="1"/>
  <c r="V2286" i="5"/>
  <c r="E2286" i="5"/>
  <c r="X2286" i="5" s="1"/>
  <c r="V2287" i="5"/>
  <c r="E2287" i="5"/>
  <c r="V2288" i="5"/>
  <c r="E2288" i="5"/>
  <c r="X2288" i="5" s="1"/>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X2298" i="5" s="1"/>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X2406" i="5" s="1"/>
  <c r="V2407" i="5"/>
  <c r="E2407" i="5"/>
  <c r="V2408" i="5"/>
  <c r="E2408" i="5"/>
  <c r="X2408" i="5" s="1"/>
  <c r="V2409" i="5"/>
  <c r="E2409" i="5"/>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s="1"/>
  <c r="B55" i="6"/>
  <c r="G55" i="6" s="1"/>
  <c r="B54" i="6"/>
  <c r="G54" i="6" s="1"/>
  <c r="B17" i="6"/>
  <c r="B16" i="6"/>
  <c r="B15" i="6"/>
  <c r="B14" i="6"/>
  <c r="G14" i="6"/>
  <c r="H14" i="6" s="1"/>
  <c r="H13" i="6"/>
  <c r="B12" i="6"/>
  <c r="G12" i="6" s="1"/>
  <c r="H12" i="6" s="1"/>
  <c r="D12" i="6" s="1"/>
  <c r="B11" i="6"/>
  <c r="G11" i="6"/>
  <c r="H11" i="6" s="1"/>
  <c r="D11" i="6" s="1"/>
  <c r="G10" i="6"/>
  <c r="H10" i="6" s="1"/>
  <c r="D10" i="6" s="1"/>
  <c r="G9" i="6"/>
  <c r="H9" i="6" s="1"/>
  <c r="D9" i="6" s="1"/>
  <c r="B8" i="6"/>
  <c r="G8" i="6" s="1"/>
  <c r="H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2" i="5"/>
  <c r="R69" i="5"/>
  <c r="R68" i="5"/>
  <c r="R66" i="5"/>
  <c r="R65" i="5"/>
  <c r="R64" i="5"/>
  <c r="R62" i="5"/>
  <c r="R56" i="5"/>
  <c r="R53" i="5"/>
  <c r="R52" i="5"/>
  <c r="R50" i="5"/>
  <c r="R49" i="5"/>
  <c r="R48" i="5"/>
  <c r="R46" i="5"/>
  <c r="R45" i="5"/>
  <c r="R44" i="5"/>
  <c r="R40" i="5"/>
  <c r="R37" i="5"/>
  <c r="R36" i="5"/>
  <c r="R34" i="5"/>
  <c r="R33" i="5"/>
  <c r="B90" i="4"/>
  <c r="H67" i="4"/>
  <c r="P47" i="4"/>
  <c r="P46" i="4"/>
  <c r="P45" i="4"/>
  <c r="P44" i="4"/>
  <c r="P43" i="4"/>
  <c r="Q43" i="4" s="1"/>
  <c r="P41" i="4"/>
  <c r="P40" i="4"/>
  <c r="B40" i="4" s="1"/>
  <c r="B58" i="4" s="1"/>
  <c r="A41" i="6" s="1"/>
  <c r="P39" i="4"/>
  <c r="B39" i="4" s="1"/>
  <c r="B57" i="4" s="1"/>
  <c r="A40" i="6" s="1"/>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X79" i="5"/>
  <c r="I79" i="5"/>
  <c r="X47" i="5"/>
  <c r="H127" i="5"/>
  <c r="R127" i="5"/>
  <c r="J127" i="5"/>
  <c r="I127" i="5"/>
  <c r="X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X63" i="5"/>
  <c r="I126" i="5"/>
  <c r="H126" i="5"/>
  <c r="H147" i="5"/>
  <c r="I147" i="5"/>
  <c r="F147" i="5"/>
  <c r="R237" i="5"/>
  <c r="F237" i="5"/>
  <c r="J262" i="5"/>
  <c r="AB262" i="5"/>
  <c r="AB298" i="5"/>
  <c r="F451" i="5"/>
  <c r="R453" i="5"/>
  <c r="J453" i="5"/>
  <c r="H453" i="5"/>
  <c r="F453" i="5"/>
  <c r="H107" i="5"/>
  <c r="I107" i="5"/>
  <c r="X107" i="5"/>
  <c r="R125" i="5"/>
  <c r="AB1447" i="5"/>
  <c r="S1447" i="5"/>
  <c r="H87" i="5"/>
  <c r="R90" i="5"/>
  <c r="AB114" i="5"/>
  <c r="R123" i="5"/>
  <c r="H167" i="5"/>
  <c r="R167" i="5"/>
  <c r="H187" i="5"/>
  <c r="X187" i="5"/>
  <c r="R187" i="5"/>
  <c r="I187" i="5"/>
  <c r="I275" i="5"/>
  <c r="F275" i="5"/>
  <c r="I361" i="5"/>
  <c r="J361" i="5"/>
  <c r="H361" i="5"/>
  <c r="F361" i="5"/>
  <c r="I479" i="5"/>
  <c r="H479" i="5"/>
  <c r="X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F109" i="5"/>
  <c r="R109" i="5"/>
  <c r="R133" i="5"/>
  <c r="F133" i="5"/>
  <c r="F169" i="5"/>
  <c r="R169" i="5"/>
  <c r="H195" i="5"/>
  <c r="F195" i="5"/>
  <c r="X195" i="5"/>
  <c r="R195" i="5"/>
  <c r="I195" i="5"/>
  <c r="J195" i="5"/>
  <c r="R67" i="5"/>
  <c r="X67" i="5"/>
  <c r="X35" i="5"/>
  <c r="R35" i="5"/>
  <c r="H139" i="5"/>
  <c r="R139" i="5"/>
  <c r="J139" i="5"/>
  <c r="I139" i="5"/>
  <c r="X139" i="5"/>
  <c r="F139" i="5"/>
  <c r="F193" i="5"/>
  <c r="H227" i="5"/>
  <c r="X227" i="5"/>
  <c r="R227" i="5"/>
  <c r="F227" i="5"/>
  <c r="J227" i="5"/>
  <c r="I227" i="5"/>
  <c r="R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R51" i="5"/>
  <c r="X51" i="5"/>
  <c r="R77" i="5"/>
  <c r="R89" i="5"/>
  <c r="I89" i="5"/>
  <c r="F129" i="5"/>
  <c r="H199" i="5"/>
  <c r="R199" i="5"/>
  <c r="J199" i="5"/>
  <c r="I199" i="5"/>
  <c r="F199" i="5"/>
  <c r="X199" i="5"/>
  <c r="H131" i="5"/>
  <c r="F131" i="5"/>
  <c r="X131" i="5"/>
  <c r="I131" i="5"/>
  <c r="R131" i="5"/>
  <c r="J131" i="5"/>
  <c r="R57" i="5"/>
  <c r="X57" i="5"/>
  <c r="F105" i="5"/>
  <c r="R105" i="5"/>
  <c r="H119" i="5"/>
  <c r="F119" i="5"/>
  <c r="I119" i="5"/>
  <c r="X119" i="5"/>
  <c r="R119" i="5"/>
  <c r="J119" i="5"/>
  <c r="R197" i="5"/>
  <c r="F197" i="5"/>
  <c r="H223" i="5"/>
  <c r="R223" i="5"/>
  <c r="J223" i="5"/>
  <c r="F223" i="5"/>
  <c r="I223" i="5"/>
  <c r="X223" i="5"/>
  <c r="R229" i="5"/>
  <c r="F229" i="5"/>
  <c r="R337" i="5"/>
  <c r="J337" i="5"/>
  <c r="H337" i="5"/>
  <c r="F337" i="5"/>
  <c r="X31" i="5"/>
  <c r="F113" i="5"/>
  <c r="R113" i="5"/>
  <c r="H155" i="5"/>
  <c r="R155" i="5"/>
  <c r="J155" i="5"/>
  <c r="I155" i="5"/>
  <c r="X155" i="5"/>
  <c r="F155" i="5"/>
  <c r="H203" i="5"/>
  <c r="R203" i="5"/>
  <c r="J203" i="5"/>
  <c r="I203" i="5"/>
  <c r="X203" i="5"/>
  <c r="F203" i="5"/>
  <c r="R249" i="5"/>
  <c r="F249" i="5"/>
  <c r="R39" i="5"/>
  <c r="R55"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39" i="5"/>
  <c r="R47" i="5"/>
  <c r="R63"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82"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AB32"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AB34" i="5"/>
  <c r="AB38" i="5"/>
  <c r="AB42" i="5"/>
  <c r="AB46" i="5"/>
  <c r="AB50" i="5"/>
  <c r="AB54" i="5"/>
  <c r="AB58" i="5"/>
  <c r="AB62" i="5"/>
  <c r="AB66" i="5"/>
  <c r="AB70" i="5"/>
  <c r="AB74"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37" i="5"/>
  <c r="AB45" i="5"/>
  <c r="AB53" i="5"/>
  <c r="AB57" i="5"/>
  <c r="AB61" i="5"/>
  <c r="AB65" i="5"/>
  <c r="AB69" i="5"/>
  <c r="AB73"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J80" i="5"/>
  <c r="H80" i="5"/>
  <c r="F80" i="5"/>
  <c r="J81" i="5"/>
  <c r="H81" i="5"/>
  <c r="AB85" i="5"/>
  <c r="J88" i="5"/>
  <c r="H88" i="5"/>
  <c r="F88" i="5"/>
  <c r="J89" i="5"/>
  <c r="H89" i="5"/>
  <c r="AB93" i="5"/>
  <c r="AB97" i="5"/>
  <c r="H118" i="5"/>
  <c r="F122" i="5"/>
  <c r="R122" i="5"/>
  <c r="J122" i="5"/>
  <c r="J125" i="5"/>
  <c r="I125" i="5"/>
  <c r="H125" i="5"/>
  <c r="R31" i="5"/>
  <c r="X36" i="5"/>
  <c r="X40" i="5"/>
  <c r="X52" i="5"/>
  <c r="X56" i="5"/>
  <c r="X60" i="5"/>
  <c r="X64" i="5"/>
  <c r="X68"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X1273"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X1585" i="5"/>
  <c r="R1585" i="5"/>
  <c r="J1585" i="5"/>
  <c r="R1589" i="5"/>
  <c r="J1589" i="5"/>
  <c r="R1597" i="5"/>
  <c r="J1597" i="5"/>
  <c r="X1601"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G16" i="6"/>
  <c r="H16" i="6" s="1"/>
  <c r="D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C16" i="6" s="1"/>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363" i="5"/>
  <c r="X347" i="5"/>
  <c r="X456" i="5"/>
  <c r="S598" i="5"/>
  <c r="X376" i="5"/>
  <c r="X221" i="5"/>
  <c r="X504" i="5"/>
  <c r="X503" i="5"/>
  <c r="X323" i="5"/>
  <c r="X360" i="5"/>
  <c r="X483" i="5"/>
  <c r="X488" i="5"/>
  <c r="X558" i="5"/>
  <c r="X555" i="5"/>
  <c r="X535" i="5"/>
  <c r="X387" i="5"/>
  <c r="X559" i="5"/>
  <c r="S532" i="5"/>
  <c r="X336" i="5"/>
  <c r="X356" i="5"/>
  <c r="S356" i="5"/>
  <c r="S343" i="5"/>
  <c r="X158" i="5"/>
  <c r="X331" i="5"/>
  <c r="X333" i="5"/>
  <c r="X451" i="5"/>
  <c r="X335" i="5"/>
  <c r="X278" i="5"/>
  <c r="X315" i="5"/>
  <c r="S315" i="5"/>
  <c r="X96" i="5"/>
  <c r="X48" i="5"/>
  <c r="X327" i="5"/>
  <c r="X311" i="5"/>
  <c r="X357" i="5"/>
  <c r="S357" i="5"/>
  <c r="X383" i="5"/>
  <c r="S383" i="5"/>
  <c r="X92" i="5"/>
  <c r="X76" i="5"/>
  <c r="X44" i="5"/>
  <c r="X319" i="5"/>
  <c r="X345"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971"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c r="J306" i="5"/>
  <c r="J2417" i="5"/>
  <c r="J2160" i="5"/>
  <c r="F1876" i="5"/>
  <c r="R1770" i="5"/>
  <c r="R1700" i="5"/>
  <c r="X1609" i="5"/>
  <c r="X1577" i="5"/>
  <c r="I1696" i="5"/>
  <c r="I1672" i="5"/>
  <c r="F1126" i="5"/>
  <c r="F875" i="5"/>
  <c r="R888" i="5"/>
  <c r="F783" i="5"/>
  <c r="R757" i="5"/>
  <c r="I588" i="5"/>
  <c r="R431" i="5"/>
  <c r="J435" i="5"/>
  <c r="F102" i="5"/>
  <c r="H2012" i="5"/>
  <c r="F640" i="5"/>
  <c r="J207" i="5"/>
  <c r="F2197" i="5"/>
  <c r="R2417" i="5"/>
  <c r="H2409" i="5"/>
  <c r="X2317" i="5"/>
  <c r="H2011" i="5"/>
  <c r="J1876"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B52" i="6"/>
  <c r="G52" i="6"/>
  <c r="B37" i="6"/>
  <c r="G37" i="6"/>
  <c r="B42" i="6"/>
  <c r="G42" i="6" s="1"/>
  <c r="B40" i="6"/>
  <c r="G40" i="6" s="1"/>
  <c r="B50" i="6"/>
  <c r="G50" i="6" s="1"/>
  <c r="B25" i="6"/>
  <c r="G25" i="6" s="1"/>
  <c r="B35" i="6"/>
  <c r="G35" i="6" s="1"/>
  <c r="B39" i="6"/>
  <c r="G39" i="6"/>
  <c r="F24" i="6"/>
  <c r="B44" i="6"/>
  <c r="G44" i="6"/>
  <c r="H44" i="6" s="1"/>
  <c r="D44" i="6" s="1"/>
  <c r="G32" i="6"/>
  <c r="B49" i="6"/>
  <c r="G49" i="6" s="1"/>
  <c r="H49" i="6" s="1"/>
  <c r="D49" i="6" s="1"/>
  <c r="B34" i="6"/>
  <c r="G34" i="6" s="1"/>
  <c r="B29" i="6"/>
  <c r="G29" i="6" s="1"/>
  <c r="B24" i="6"/>
  <c r="G24" i="6"/>
  <c r="H24" i="6" s="1"/>
  <c r="D24" i="6" s="1"/>
  <c r="G19" i="6"/>
  <c r="H19" i="6"/>
  <c r="D19" i="6" s="1"/>
  <c r="F2426" i="5"/>
  <c r="R2426" i="5"/>
  <c r="J2426" i="5"/>
  <c r="I2426" i="5"/>
  <c r="H2426" i="5"/>
  <c r="D5" i="6"/>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s="1"/>
  <c r="D21" i="6" s="1"/>
  <c r="B36" i="6"/>
  <c r="G36" i="6" s="1"/>
  <c r="G20" i="6"/>
  <c r="H20" i="6" s="1"/>
  <c r="B45" i="6"/>
  <c r="G45" i="6" s="1"/>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36" i="6"/>
  <c r="H36" i="6" s="1"/>
  <c r="D36" i="6" s="1"/>
  <c r="F5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C2" i="6" s="1"/>
  <c r="F49" i="6"/>
  <c r="F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142" i="5"/>
  <c r="S515" i="5"/>
  <c r="S289" i="5"/>
  <c r="S181" i="5"/>
  <c r="S90" i="5"/>
  <c r="S313" i="5"/>
  <c r="S242" i="5"/>
  <c r="S307" i="5"/>
  <c r="S337" i="5"/>
  <c r="S101" i="5"/>
  <c r="S555" i="5"/>
  <c r="S570" i="5"/>
  <c r="S154" i="5"/>
  <c r="S301" i="5"/>
  <c r="S246" i="5"/>
  <c r="S254" i="5"/>
  <c r="S206" i="5"/>
  <c r="S325" i="5"/>
  <c r="S527" i="5"/>
  <c r="S369" i="5"/>
  <c r="S381" i="5"/>
  <c r="S309" i="5"/>
  <c r="X597" i="5"/>
  <c r="S597" i="5"/>
  <c r="X505" i="5"/>
  <c r="X599" i="5"/>
  <c r="S599" i="5"/>
  <c r="X462" i="5"/>
  <c r="X346" i="5"/>
  <c r="X140" i="5"/>
  <c r="X611" i="5"/>
  <c r="S611" i="5"/>
  <c r="X220" i="5"/>
  <c r="X398" i="5"/>
  <c r="X538" i="5"/>
  <c r="S601" i="5"/>
  <c r="X340" i="5"/>
  <c r="X521"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517" i="5"/>
  <c r="X328" i="5"/>
  <c r="X591" i="5"/>
  <c r="X204" i="5"/>
  <c r="X595" i="5"/>
  <c r="X411" i="5"/>
  <c r="X439" i="5"/>
  <c r="X600" i="5"/>
  <c r="S600" i="5"/>
  <c r="X447" i="5"/>
  <c r="X251" i="5"/>
  <c r="X423" i="5"/>
  <c r="X191" i="5"/>
  <c r="X243" i="5"/>
  <c r="X403" i="5"/>
  <c r="X108" i="5"/>
  <c r="X481" i="5"/>
  <c r="X112" i="5"/>
  <c r="X168" i="5"/>
  <c r="X164" i="5"/>
  <c r="X446" i="5"/>
  <c r="X308" i="5"/>
  <c r="X200" i="5"/>
  <c r="X316" i="5"/>
  <c r="X144" i="5"/>
  <c r="X208" i="5"/>
  <c r="S382" i="5"/>
  <c r="X224" i="5"/>
  <c r="X256" i="5"/>
  <c r="X288" i="5"/>
  <c r="X367" i="5"/>
  <c r="X475" i="5"/>
  <c r="X116" i="5"/>
  <c r="X236" i="5"/>
  <c r="X268" i="5"/>
  <c r="X300" i="5"/>
  <c r="X431" i="5"/>
  <c r="X277" i="5"/>
  <c r="X334" i="5"/>
  <c r="X207" i="5"/>
  <c r="X592" i="5"/>
  <c r="X395" i="5"/>
  <c r="X115" i="5"/>
  <c r="S533" i="5"/>
  <c r="X148" i="5"/>
  <c r="X458" i="5"/>
  <c r="X513" i="5"/>
  <c r="X545" i="5"/>
  <c r="X575" i="5"/>
  <c r="X216" i="5"/>
  <c r="X355" i="5"/>
  <c r="S355" i="5"/>
  <c r="X541" i="5"/>
  <c r="X588" i="5"/>
  <c r="X391" i="5"/>
  <c r="X602" i="5"/>
  <c r="S602" i="5"/>
  <c r="X350" i="5"/>
  <c r="X587" i="5"/>
  <c r="X450" i="5"/>
  <c r="X312" i="5"/>
  <c r="X156" i="5"/>
  <c r="X549" i="5"/>
  <c r="X124" i="5"/>
  <c r="X603" i="5"/>
  <c r="S603" i="5"/>
  <c r="X248" i="5"/>
  <c r="X280" i="5"/>
  <c r="X184" i="5"/>
  <c r="X104" i="5"/>
  <c r="X228" i="5"/>
  <c r="X260" i="5"/>
  <c r="X292" i="5"/>
  <c r="S605" i="5"/>
  <c r="X279" i="5"/>
  <c r="X163" i="5"/>
  <c r="X443" i="5"/>
  <c r="X189" i="5"/>
  <c r="X128" i="5"/>
  <c r="X422" i="5"/>
  <c r="X571" i="5"/>
  <c r="X172" i="5"/>
  <c r="X607" i="5"/>
  <c r="S607" i="5"/>
  <c r="X489" i="5"/>
  <c r="X579" i="5"/>
  <c r="X132" i="5"/>
  <c r="X324" i="5"/>
  <c r="X303" i="5"/>
  <c r="X211" i="5"/>
  <c r="X435" i="5"/>
  <c r="X576" i="5"/>
  <c r="X43" i="5"/>
  <c r="X215" i="5"/>
  <c r="X580" i="5"/>
  <c r="X556" i="5"/>
  <c r="X87" i="5"/>
  <c r="X314" i="5"/>
  <c r="S314" i="5"/>
  <c r="X463" i="5"/>
  <c r="X136" i="5"/>
  <c r="X414" i="5"/>
  <c r="X160" i="5"/>
  <c r="X460" i="5"/>
  <c r="X196" i="5"/>
  <c r="X240" i="5"/>
  <c r="X272" i="5"/>
  <c r="X120" i="5"/>
  <c r="X252" i="5"/>
  <c r="X284" i="5"/>
  <c r="X583" i="5"/>
  <c r="X419" i="5"/>
  <c r="X415" i="5"/>
  <c r="X293" i="5"/>
  <c r="X239" i="5"/>
  <c r="X608" i="5"/>
  <c r="X71" i="5"/>
  <c r="X574" i="5"/>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19" i="5"/>
  <c r="S47" i="5"/>
  <c r="S57" i="5"/>
  <c r="S58" i="5"/>
  <c r="S61" i="5"/>
  <c r="S75" i="5"/>
  <c r="S42" i="5"/>
  <c r="S39" i="5"/>
  <c r="S74" i="5"/>
  <c r="S31" i="5"/>
  <c r="S65" i="5"/>
  <c r="S69" i="5"/>
  <c r="S41" i="5"/>
  <c r="S68" i="5"/>
  <c r="S32" i="5"/>
  <c r="S36" i="5"/>
  <c r="S34" i="5"/>
  <c r="S76" i="5"/>
  <c r="S70" i="5"/>
  <c r="S44" i="5"/>
  <c r="S46" i="5"/>
  <c r="S77" i="5"/>
  <c r="S45" i="5"/>
  <c r="S56" i="5"/>
  <c r="S43" i="5"/>
  <c r="S35" i="5"/>
  <c r="S48" i="5"/>
  <c r="S63" i="5"/>
  <c r="S30" i="5"/>
  <c r="S55" i="5"/>
  <c r="S49" i="5"/>
  <c r="S28" i="5"/>
  <c r="S64" i="5"/>
  <c r="S51" i="5"/>
  <c r="S62" i="5"/>
  <c r="S40" i="5"/>
  <c r="S54" i="5"/>
  <c r="S53" i="5"/>
  <c r="S67" i="5"/>
  <c r="S59" i="5"/>
  <c r="S73" i="5"/>
  <c r="S72" i="5"/>
  <c r="S66" i="5"/>
  <c r="S52" i="5"/>
  <c r="S71" i="5"/>
  <c r="S33" i="5"/>
  <c r="S37" i="5"/>
  <c r="S50" i="5"/>
  <c r="S38" i="5"/>
  <c r="S29" i="5"/>
  <c r="S60" i="5"/>
  <c r="G64" i="6" a="1"/>
  <c r="AB78" i="5" l="1"/>
  <c r="V78" i="5"/>
  <c r="R25" i="5"/>
  <c r="X25" i="5"/>
  <c r="AB23" i="5"/>
  <c r="V9" i="5"/>
  <c r="AB6" i="5"/>
  <c r="V17" i="5"/>
  <c r="V20" i="5"/>
  <c r="B32" i="4"/>
  <c r="A19" i="6" s="1"/>
  <c r="A27" i="6"/>
  <c r="B63" i="4"/>
  <c r="A45" i="6" s="1"/>
  <c r="B51" i="4"/>
  <c r="A35" i="6" s="1"/>
  <c r="A25" i="6"/>
  <c r="K68" i="6"/>
  <c r="D22" i="6"/>
  <c r="F47" i="6"/>
  <c r="H47" i="6" s="1"/>
  <c r="D47" i="6" s="1"/>
  <c r="F37" i="6"/>
  <c r="H37" i="6" s="1"/>
  <c r="D37" i="6" s="1"/>
  <c r="H27" i="6"/>
  <c r="D27" i="6" s="1"/>
  <c r="F42" i="6"/>
  <c r="H42" i="6" s="1"/>
  <c r="D42" i="6" s="1"/>
  <c r="F68" i="6"/>
  <c r="F52" i="6"/>
  <c r="H52" i="6" s="1"/>
  <c r="D52" i="6" s="1"/>
  <c r="F32" i="6"/>
  <c r="H32" i="6" s="1"/>
  <c r="D32" i="6" s="1"/>
  <c r="C17" i="6"/>
  <c r="C22" i="6"/>
  <c r="C27" i="6"/>
  <c r="C47" i="6"/>
  <c r="C42" i="6"/>
  <c r="B69" i="4"/>
  <c r="A50" i="6" s="1"/>
  <c r="C52" i="6"/>
  <c r="C32" i="6"/>
  <c r="C37" i="6"/>
  <c r="K67" i="6"/>
  <c r="F41" i="6"/>
  <c r="H41" i="6" s="1"/>
  <c r="D41" i="6" s="1"/>
  <c r="C21" i="6"/>
  <c r="C31" i="6"/>
  <c r="F46" i="6"/>
  <c r="H46" i="6" s="1"/>
  <c r="D46" i="6" s="1"/>
  <c r="B26" i="6"/>
  <c r="G26" i="6" s="1"/>
  <c r="H26" i="6" s="1"/>
  <c r="C36" i="6"/>
  <c r="B51" i="6"/>
  <c r="G51" i="6" s="1"/>
  <c r="H51" i="6" s="1"/>
  <c r="H39" i="6"/>
  <c r="D39" i="6" s="1"/>
  <c r="H29" i="6"/>
  <c r="D29" i="6" s="1"/>
  <c r="C19" i="6"/>
  <c r="D14" i="6"/>
  <c r="K65" i="6"/>
  <c r="C14" i="6"/>
  <c r="C24" i="6"/>
  <c r="C39" i="6"/>
  <c r="C49" i="6"/>
  <c r="C29" i="6"/>
  <c r="C44" i="6"/>
  <c r="C34" i="6"/>
  <c r="B83" i="4"/>
  <c r="A59" i="6" s="1"/>
  <c r="B79" i="4"/>
  <c r="A57" i="6" s="1"/>
  <c r="B61" i="4"/>
  <c r="A43" i="6" s="1"/>
  <c r="B49" i="4"/>
  <c r="A33" i="6" s="1"/>
  <c r="B37" i="4"/>
  <c r="A23" i="6" s="1"/>
  <c r="B43" i="4"/>
  <c r="A28" i="6" s="1"/>
  <c r="B31" i="4"/>
  <c r="A18" i="6" s="1"/>
  <c r="B87" i="4"/>
  <c r="A62" i="6" s="1"/>
  <c r="B75" i="4"/>
  <c r="A54" i="6" s="1"/>
  <c r="B85" i="4"/>
  <c r="A60" i="6" s="1"/>
  <c r="B55" i="4"/>
  <c r="A38" i="6" s="1"/>
  <c r="B81" i="4"/>
  <c r="A58" i="6" s="1"/>
  <c r="B77" i="4"/>
  <c r="A55" i="6" s="1"/>
  <c r="B67" i="4"/>
  <c r="A48" i="6" s="1"/>
  <c r="B89" i="4"/>
  <c r="A63" i="6" s="1"/>
  <c r="K66" i="6"/>
  <c r="D20" i="6"/>
  <c r="F54" i="6"/>
  <c r="F66" i="6"/>
  <c r="F30" i="6"/>
  <c r="H30" i="6" s="1"/>
  <c r="D30" i="6" s="1"/>
  <c r="F40" i="6"/>
  <c r="H40" i="6" s="1"/>
  <c r="D40" i="6" s="1"/>
  <c r="F45" i="6"/>
  <c r="H45" i="6" s="1"/>
  <c r="D45" i="6" s="1"/>
  <c r="H25" i="6"/>
  <c r="D25" i="6" s="1"/>
  <c r="F35" i="6"/>
  <c r="H35" i="6" s="1"/>
  <c r="D35" i="6" s="1"/>
  <c r="F50" i="6"/>
  <c r="H50" i="6" s="1"/>
  <c r="D50" i="6" s="1"/>
  <c r="C20" i="6"/>
  <c r="G61" i="4"/>
  <c r="C15" i="6"/>
  <c r="C12" i="6"/>
  <c r="B52" i="4"/>
  <c r="A36" i="6" s="1"/>
  <c r="B70" i="4"/>
  <c r="A51" i="6" s="1"/>
  <c r="A26" i="6"/>
  <c r="C11" i="6"/>
  <c r="B35" i="4"/>
  <c r="A22" i="6" s="1"/>
  <c r="B68" i="4"/>
  <c r="A49" i="6" s="1"/>
  <c r="A24" i="6"/>
  <c r="C10" i="6"/>
  <c r="B56" i="4"/>
  <c r="A39" i="6" s="1"/>
  <c r="G67" i="4"/>
  <c r="C9" i="6"/>
  <c r="B50" i="4"/>
  <c r="A34" i="6" s="1"/>
  <c r="G37" i="4"/>
  <c r="G43" i="4"/>
  <c r="G31" i="4"/>
  <c r="G74" i="4"/>
  <c r="C8" i="6"/>
  <c r="D8" i="6"/>
  <c r="B59" i="4"/>
  <c r="A42" i="6" s="1"/>
  <c r="B71" i="4"/>
  <c r="A52" i="6" s="1"/>
  <c r="B34" i="4"/>
  <c r="A21" i="6" s="1"/>
  <c r="B65" i="4"/>
  <c r="A47" i="6" s="1"/>
  <c r="D67" i="4"/>
  <c r="C7" i="6"/>
  <c r="D49" i="4"/>
  <c r="D37" i="4"/>
  <c r="H6" i="6"/>
  <c r="D6" i="6" s="1"/>
  <c r="G49" i="4"/>
  <c r="B33" i="4"/>
  <c r="A20" i="6" s="1"/>
  <c r="C5" i="6"/>
  <c r="D31" i="4"/>
  <c r="D43" i="4"/>
  <c r="D61" i="4"/>
  <c r="D74" i="4"/>
  <c r="C4" i="6"/>
  <c r="G64" i="6"/>
  <c r="B64" i="4"/>
  <c r="A46" i="6" s="1"/>
  <c r="T60" i="5"/>
  <c r="T72" i="5"/>
  <c r="T51" i="5"/>
  <c r="T35" i="5"/>
  <c r="T76" i="5"/>
  <c r="T31" i="5"/>
  <c r="T47" i="5"/>
  <c r="T29" i="5"/>
  <c r="T73" i="5"/>
  <c r="T64" i="5"/>
  <c r="T43" i="5"/>
  <c r="T34" i="5"/>
  <c r="T74" i="5"/>
  <c r="T19" i="5"/>
  <c r="T38" i="5"/>
  <c r="T59" i="5"/>
  <c r="T28" i="5"/>
  <c r="T56" i="5"/>
  <c r="T36" i="5"/>
  <c r="T39" i="5"/>
  <c r="T48" i="5"/>
  <c r="T50" i="5"/>
  <c r="T67" i="5"/>
  <c r="T49" i="5"/>
  <c r="T45" i="5"/>
  <c r="T32" i="5"/>
  <c r="T42" i="5"/>
  <c r="T75" i="5"/>
  <c r="T66" i="5"/>
  <c r="T37" i="5"/>
  <c r="T53" i="5"/>
  <c r="T55" i="5"/>
  <c r="T77" i="5"/>
  <c r="T68" i="5"/>
  <c r="T62" i="5"/>
  <c r="T33" i="5"/>
  <c r="T54" i="5"/>
  <c r="T30" i="5"/>
  <c r="T46" i="5"/>
  <c r="T41" i="5"/>
  <c r="T61" i="5"/>
  <c r="T70" i="5"/>
  <c r="T57" i="5"/>
  <c r="T71" i="5"/>
  <c r="T40" i="5"/>
  <c r="T63" i="5"/>
  <c r="T44" i="5"/>
  <c r="T69" i="5"/>
  <c r="T58" i="5"/>
  <c r="T65" i="5"/>
  <c r="E78" i="5" l="1"/>
  <c r="H78" i="5"/>
  <c r="R78" i="5"/>
  <c r="I78" i="5"/>
  <c r="J78" i="5"/>
  <c r="F78" i="5"/>
  <c r="G78" i="5"/>
  <c r="R17" i="5"/>
  <c r="X17" i="5"/>
  <c r="R20" i="5"/>
  <c r="X20" i="5"/>
  <c r="V6" i="5"/>
  <c r="V23" i="5"/>
  <c r="V19" i="5"/>
  <c r="AB19" i="5"/>
  <c r="V27" i="5"/>
  <c r="AB27" i="5"/>
  <c r="AB20" i="5"/>
  <c r="AB21" i="5"/>
  <c r="AB22" i="5"/>
  <c r="V21" i="5"/>
  <c r="X9" i="5"/>
  <c r="AB24" i="5"/>
  <c r="AB25" i="5"/>
  <c r="AB26" i="5"/>
  <c r="AB18" i="5"/>
  <c r="R9" i="5"/>
  <c r="AB9" i="5"/>
  <c r="V22" i="5"/>
  <c r="V18" i="5"/>
  <c r="AB17" i="5"/>
  <c r="V24" i="5"/>
  <c r="V26" i="5"/>
  <c r="AB13" i="5"/>
  <c r="V13" i="5"/>
  <c r="AB14" i="5"/>
  <c r="V14" i="5"/>
  <c r="AB10" i="5"/>
  <c r="V5" i="5"/>
  <c r="AB5" i="5"/>
  <c r="AB8" i="5"/>
  <c r="G65" i="6" s="1"/>
  <c r="H65" i="6" s="1"/>
  <c r="V7" i="5"/>
  <c r="V12" i="5"/>
  <c r="AB12" i="5"/>
  <c r="V11" i="5"/>
  <c r="AB16" i="5"/>
  <c r="AB7" i="5"/>
  <c r="G68" i="6" s="1"/>
  <c r="H68" i="6" s="1"/>
  <c r="AB11" i="5"/>
  <c r="V16" i="5"/>
  <c r="F69" i="6"/>
  <c r="V15" i="5"/>
  <c r="AB15" i="5"/>
  <c r="R6" i="5"/>
  <c r="V8" i="5"/>
  <c r="V10" i="5"/>
  <c r="C30" i="6"/>
  <c r="C50" i="6"/>
  <c r="C41" i="6"/>
  <c r="D51" i="6"/>
  <c r="C51" i="6"/>
  <c r="C46" i="6"/>
  <c r="C26" i="6"/>
  <c r="D26" i="6"/>
  <c r="C35" i="6"/>
  <c r="C40" i="6"/>
  <c r="C45" i="6"/>
  <c r="F57" i="6"/>
  <c r="H57" i="6" s="1"/>
  <c r="F55" i="6"/>
  <c r="F63" i="6"/>
  <c r="H63" i="6" s="1"/>
  <c r="H54" i="6"/>
  <c r="F62" i="6"/>
  <c r="H62" i="6" s="1"/>
  <c r="F59" i="6"/>
  <c r="H59" i="6" s="1"/>
  <c r="F58" i="6"/>
  <c r="H58" i="6" s="1"/>
  <c r="F60" i="6"/>
  <c r="H60" i="6" s="1"/>
  <c r="C25" i="6"/>
  <c r="C6" i="6"/>
  <c r="B64" i="6"/>
  <c r="H64" i="6"/>
  <c r="S24" i="5"/>
  <c r="S25" i="5"/>
  <c r="S22" i="5"/>
  <c r="S18" i="5"/>
  <c r="S20" i="5"/>
  <c r="S9" i="5"/>
  <c r="X78" i="5" l="1"/>
  <c r="X24" i="5"/>
  <c r="R24" i="5"/>
  <c r="R27" i="5"/>
  <c r="G66" i="6"/>
  <c r="H66" i="6" s="1"/>
  <c r="C66" i="6" s="1"/>
  <c r="X19" i="5"/>
  <c r="R19" i="5"/>
  <c r="R26" i="5"/>
  <c r="X18" i="5"/>
  <c r="R18" i="5"/>
  <c r="R21" i="5"/>
  <c r="X22" i="5"/>
  <c r="R22" i="5"/>
  <c r="R23" i="5"/>
  <c r="D68" i="6"/>
  <c r="C68" i="6"/>
  <c r="D65" i="6"/>
  <c r="C65" i="6"/>
  <c r="R15" i="5"/>
  <c r="R14" i="5"/>
  <c r="R7" i="5"/>
  <c r="R5" i="5"/>
  <c r="G67" i="6"/>
  <c r="H67" i="6" s="1"/>
  <c r="R16" i="5"/>
  <c r="C69" i="6"/>
  <c r="R10" i="5"/>
  <c r="X6" i="5"/>
  <c r="R13" i="5"/>
  <c r="R8" i="5"/>
  <c r="R12" i="5"/>
  <c r="R11" i="5"/>
  <c r="D62" i="6"/>
  <c r="C62" i="6"/>
  <c r="C54" i="6"/>
  <c r="D54" i="6"/>
  <c r="D63" i="6"/>
  <c r="C63" i="6"/>
  <c r="H55" i="6"/>
  <c r="F56" i="6"/>
  <c r="H56" i="6" s="1"/>
  <c r="D57" i="6"/>
  <c r="C57" i="6"/>
  <c r="D60" i="6"/>
  <c r="C60" i="6"/>
  <c r="D58" i="6"/>
  <c r="C58" i="6"/>
  <c r="D59" i="6"/>
  <c r="C59" i="6"/>
  <c r="D64" i="6"/>
  <c r="C64" i="6"/>
  <c r="S78" i="5"/>
  <c r="T18" i="5"/>
  <c r="T22" i="5"/>
  <c r="T25" i="5"/>
  <c r="T24" i="5"/>
  <c r="T20" i="5"/>
  <c r="S17" i="5"/>
  <c r="T9" i="5"/>
  <c r="S6" i="5"/>
  <c r="X26" i="5" l="1"/>
  <c r="D66" i="6"/>
  <c r="X21" i="5"/>
  <c r="X27" i="5"/>
  <c r="X23" i="5"/>
  <c r="X13" i="5"/>
  <c r="X10" i="5"/>
  <c r="X16" i="5"/>
  <c r="X14" i="5"/>
  <c r="X12" i="5"/>
  <c r="X8" i="5"/>
  <c r="G69" i="6" a="1"/>
  <c r="G69" i="6" s="1"/>
  <c r="H69" i="6" s="1"/>
  <c r="H70" i="6" s="1"/>
  <c r="D2" i="6" s="1"/>
  <c r="X5" i="5"/>
  <c r="X15" i="5"/>
  <c r="X11" i="5"/>
  <c r="D67" i="6"/>
  <c r="C67" i="6"/>
  <c r="X7" i="5"/>
  <c r="D56" i="6"/>
  <c r="C56" i="6"/>
  <c r="D55" i="6"/>
  <c r="C55" i="6"/>
  <c r="T78" i="5"/>
  <c r="S21" i="5"/>
  <c r="S27" i="5"/>
  <c r="S26" i="5"/>
  <c r="S23" i="5"/>
  <c r="T17" i="5"/>
  <c r="T6" i="5"/>
  <c r="S13" i="5"/>
  <c r="S14" i="5"/>
  <c r="S11" i="5"/>
  <c r="S5" i="5"/>
  <c r="S10" i="5"/>
  <c r="S12" i="5"/>
  <c r="S15" i="5"/>
  <c r="S16" i="5"/>
  <c r="S8" i="5"/>
  <c r="S7" i="5"/>
  <c r="T23" i="5" l="1"/>
  <c r="T26" i="5"/>
  <c r="T27" i="5"/>
  <c r="T21" i="5"/>
  <c r="T7" i="5"/>
  <c r="T8" i="5"/>
  <c r="T13" i="5"/>
  <c r="T16" i="5"/>
  <c r="T15" i="5"/>
  <c r="T12" i="5"/>
  <c r="T10" i="5"/>
  <c r="T14" i="5"/>
  <c r="T5"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<sst xmlns="http://schemas.openxmlformats.org/spreadsheetml/2006/main" count="22913" uniqueCount="15883">
  <si>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</si>
  <si>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</si>
  <si>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</si>
  <si>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</si>
  <si>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</si>
  <si>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</si>
  <si>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</si>
  <si>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</si>
  <si>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</si>
  <si>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</si>
  <si>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</si>
  <si>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</si>
  <si>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</si>
  <si>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</si>
  <si>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</si>
  <si>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</si>
  <si>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</si>
  <si>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</si>
  <si>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</si>
  <si>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</si>
  <si>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</si>
  <si>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</si>
  <si>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</si>
  <si>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</si>
  <si>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</si>
  <si>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</si>
  <si>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</si>
  <si>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</si>
  <si>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</si>
  <si>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</si>
  <si>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</si>
  <si>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</si>
  <si>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</si>
  <si>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</si>
  <si>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</si>
  <si>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</si>
  <si>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</si>
  <si>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</si>
  <si>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</si>
  <si>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</si>
  <si>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</si>
  <si>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</si>
  <si>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</si>
  <si>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</si>
  <si>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</si>
  <si>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</si>
  <si>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</si>
  <si>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</si>
  <si>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</si>
  <si>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</si>
  <si>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</si>
  <si>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</si>
  <si>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</si>
  <si>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</si>
  <si>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</si>
  <si>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</si>
  <si>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</si>
  <si>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</si>
  <si>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</si>
  <si>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</si>
  <si>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</si>
  <si>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</si>
  <si>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</si>
  <si>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</si>
  <si>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</si>
  <si>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</si>
  <si>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</si>
  <si>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</si>
  <si>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</si>
  <si>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</si>
  <si>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</si>
  <si>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</si>
  <si>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</si>
  <si>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</si>
  <si>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</si>
  <si>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</si>
  <si>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</si>
  <si>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</si>
  <si>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</si>
  <si>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</si>
  <si>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</si>
  <si>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</si>
  <si>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</si>
  <si>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</si>
  <si>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</si>
  <si>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</si>
  <si>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</si>
  <si>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</si>
  <si>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</si>
  <si>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</si>
  <si>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</si>
  <si>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</si>
  <si>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</si>
  <si>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</si>
  <si>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</si>
  <si>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</si>
  <si>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</si>
  <si>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</si>
  <si>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</si>
  <si>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</si>
  <si>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</si>
  <si>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</si>
  <si>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</si>
  <si>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</si>
  <si>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</si>
  <si>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</si>
  <si>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</si>
  <si>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</si>
  <si>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</si>
  <si>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</si>
  <si>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</si>
  <si>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</si>
  <si>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</si>
  <si>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</si>
  <si>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</si>
  <si>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</si>
  <si>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</si>
  <si>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</si>
  <si>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</si>
  <si>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</si>
  <si>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</si>
  <si>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</si>
  <si>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</si>
  <si>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</si>
  <si>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</si>
  <si>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</si>
  <si>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</si>
  <si>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</si>
  <si>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</si>
  <si>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</si>
  <si>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</si>
  <si>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</si>
  <si>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</si>
  <si>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</si>
  <si>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</si>
  <si>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</si>
  <si>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</si>
  <si>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</si>
  <si>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</si>
  <si>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</si>
  <si>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</si>
  <si>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</si>
  <si>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</si>
  <si>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</si>
  <si>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</si>
  <si>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</si>
  <si>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</si>
  <si>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</si>
  <si>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</si>
  <si>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</si>
  <si>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</si>
  <si>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</si>
  <si>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</si>
  <si>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</si>
  <si>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</si>
  <si>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</si>
  <si>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</si>
  <si>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</si>
  <si>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</si>
  <si>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</si>
  <si>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</si>
  <si>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</si>
  <si>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</si>
  <si>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</si>
  <si>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</si>
  <si>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</si>
  <si>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</si>
  <si>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</si>
  <si>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</si>
  <si>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</si>
  <si>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</si>
  <si>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</si>
  <si>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</si>
  <si>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</si>
  <si>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</si>
  <si>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</si>
  <si>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</si>
  <si>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</si>
  <si>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</si>
  <si>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</si>
  <si>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</si>
  <si>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</si>
  <si>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</si>
  <si>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</si>
  <si>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</si>
  <si>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</si>
  <si>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</si>
  <si>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</si>
  <si>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</si>
  <si>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</si>
  <si>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</si>
  <si>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</si>
  <si>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</si>
  <si>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</si>
  <si>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</si>
  <si>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</si>
  <si>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</si>
  <si>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</si>
  <si>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</si>
  <si>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</si>
  <si>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</si>
  <si>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</si>
  <si>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</si>
  <si>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</si>
  <si>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</si>
  <si>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</si>
  <si>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</si>
  <si>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</si>
  <si>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</si>
  <si>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</si>
  <si>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</si>
  <si>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</si>
  <si>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</si>
  <si>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</si>
  <si>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</si>
  <si>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</si>
  <si>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</si>
  <si>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</si>
  <si>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</si>
  <si>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</si>
  <si>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</si>
  <si>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</si>
  <si>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</si>
  <si>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</si>
  <si>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</si>
  <si>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</si>
  <si>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</si>
  <si>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</si>
  <si>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</si>
  <si>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</si>
  <si>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</si>
  <si>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</si>
  <si>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</si>
  <si>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</si>
  <si>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</si>
  <si>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</si>
  <si>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</si>
  <si>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</si>
  <si>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</si>
  <si>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</si>
  <si>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</si>
  <si>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</si>
  <si>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</si>
  <si>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</si>
  <si>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</si>
  <si>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</si>
  <si>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</si>
  <si>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</si>
  <si>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</si>
  <si>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</si>
  <si>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</si>
  <si>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</si>
  <si>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</si>
  <si>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</si>
  <si>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</si>
  <si>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</si>
  <si>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</si>
  <si>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</si>
  <si>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</si>
  <si>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</si>
  <si>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</si>
  <si>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</si>
  <si>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</si>
  <si>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</si>
  <si>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</si>
  <si>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</si>
  <si>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</si>
  <si>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</si>
  <si>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</si>
  <si>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</si>
  <si>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</si>
  <si>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</si>
  <si>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</si>
  <si>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</si>
  <si>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</si>
  <si>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</si>
  <si>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</si>
  <si>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</si>
  <si>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</si>
  <si>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</si>
  <si>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</si>
  <si>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</si>
  <si>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</si>
  <si>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</si>
  <si>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</si>
  <si>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</si>
  <si>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</si>
  <si>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</si>
  <si>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</si>
  <si>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</si>
  <si>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</si>
  <si>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</si>
  <si>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</si>
  <si>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</si>
  <si>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</si>
  <si>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</si>
  <si>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</si>
  <si>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</si>
  <si>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</si>
  <si>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</si>
  <si>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</si>
  <si>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</si>
  <si>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</si>
  <si>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</si>
  <si>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</si>
  <si>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</si>
  <si>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</si>
  <si>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</si>
  <si>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</si>
  <si>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</si>
  <si>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</si>
  <si>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</si>
  <si>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</si>
  <si>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</si>
  <si>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</si>
  <si>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</si>
  <si>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</si>
  <si>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</si>
  <si>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</si>
  <si>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</si>
  <si>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</si>
  <si>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</si>
  <si>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</si>
  <si>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</si>
  <si>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</si>
  <si>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</si>
  <si>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</si>
  <si>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</si>
  <si>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</si>
  <si>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</si>
  <si>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</si>
  <si>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</si>
  <si>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</si>
  <si>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</si>
  <si>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</si>
  <si>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</si>
  <si>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</si>
  <si>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</si>
  <si>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</si>
  <si>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</si>
  <si>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</si>
  <si>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</si>
  <si>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</si>
  <si>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</si>
  <si>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</si>
  <si>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</si>
  <si>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</si>
  <si>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</si>
  <si>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</si>
  <si>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</si>
  <si>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</si>
  <si>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</si>
  <si>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</si>
  <si>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</si>
  <si>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</si>
  <si>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</si>
  <si>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</si>
  <si>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</si>
  <si>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</si>
  <si>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</si>
  <si>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</si>
  <si>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</si>
  <si>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</si>
  <si>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</si>
  <si>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</si>
  <si>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</si>
  <si>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</si>
  <si>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</si>
  <si>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</si>
  <si>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</si>
  <si>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</si>
  <si>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</si>
  <si>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</si>
  <si>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</si>
  <si>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</si>
  <si>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</si>
  <si>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</si>
  <si>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</si>
  <si>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</si>
  <si>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</si>
  <si>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</si>
  <si>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</si>
  <si>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</si>
  <si>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</si>
  <si>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</si>
  <si>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</si>
  <si>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</si>
  <si>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</si>
  <si>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</si>
  <si>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</si>
  <si>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</si>
  <si>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</si>
  <si>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</si>
  <si>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</si>
  <si>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</si>
  <si>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</si>
  <si>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</si>
  <si>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</si>
  <si>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</si>
  <si>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</si>
  <si>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</si>
  <si>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</si>
  <si>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</si>
  <si>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</si>
  <si>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</si>
  <si>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</si>
  <si>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</si>
  <si>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</si>
  <si>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</si>
  <si>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</si>
  <si>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</si>
  <si>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</si>
  <si>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</si>
  <si>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</si>
  <si>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</si>
  <si>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</si>
  <si>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</si>
  <si>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</si>
  <si>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</si>
  <si>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</si>
  <si>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</si>
  <si>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</si>
  <si>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</si>
  <si>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</si>
  <si>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</si>
  <si>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</si>
  <si>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</si>
  <si>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</si>
  <si>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</si>
  <si>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</si>
  <si>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</si>
  <si>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</si>
  <si>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</si>
  <si>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</si>
  <si>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</si>
  <si>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</si>
  <si>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</si>
  <si>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</si>
  <si>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</si>
  <si>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</si>
  <si>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</si>
  <si>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</si>
  <si>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</si>
  <si>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</si>
  <si>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</si>
  <si>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</si>
  <si>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</si>
  <si>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</si>
  <si>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</si>
  <si>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</si>
  <si>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</si>
  <si>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</si>
  <si>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</si>
  <si>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</si>
  <si>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</si>
  <si>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</si>
  <si>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</si>
  <si>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</si>
  <si>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</si>
  <si>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</si>
  <si>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</si>
  <si>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</si>
  <si>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</si>
  <si>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</si>
  <si>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</si>
  <si>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</si>
  <si>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</si>
  <si>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</si>
  <si>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</si>
  <si>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</si>
  <si>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</si>
  <si>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</si>
  <si>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</si>
  <si>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</si>
  <si>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</si>
  <si>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</si>
  <si>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</si>
  <si>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</si>
  <si>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</si>
  <si>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</si>
  <si>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</si>
  <si>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</si>
  <si>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</si>
  <si>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</si>
  <si>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</si>
  <si>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</si>
  <si>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</si>
  <si>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</si>
  <si>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</si>
  <si>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</si>
  <si>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</si>
  <si>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</si>
  <si>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</si>
  <si>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</si>
  <si>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</si>
  <si>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</si>
  <si>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</si>
  <si>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</si>
  <si>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</si>
  <si>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</si>
  <si>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</si>
  <si>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</si>
  <si>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</si>
  <si>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</si>
  <si>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</si>
  <si>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</si>
  <si>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</si>
  <si>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</si>
  <si>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</si>
  <si>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</si>
  <si>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</si>
  <si>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</si>
  <si>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</si>
  <si>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</si>
  <si>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</si>
  <si>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</si>
  <si>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</si>
  <si>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</si>
  <si>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</si>
  <si>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</si>
  <si>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</si>
  <si>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</si>
  <si>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</si>
  <si>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</si>
  <si>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</si>
  <si>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</si>
  <si>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</si>
  <si>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</si>
  <si>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</si>
  <si>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</si>
  <si>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</si>
  <si>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</si>
  <si>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</si>
  <si>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</si>
  <si>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</si>
  <si>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</si>
  <si>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</si>
  <si>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</si>
  <si>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</si>
  <si>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</si>
  <si>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</si>
  <si>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</si>
  <si>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</si>
  <si>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</si>
  <si>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</si>
  <si>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</si>
  <si>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</si>
  <si>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</si>
  <si>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</si>
  <si>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</si>
  <si>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</si>
  <si>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</si>
  <si>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</si>
  <si>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</si>
  <si>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</si>
  <si>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</si>
  <si>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</si>
  <si>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</si>
  <si>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</si>
  <si>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</si>
  <si>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</si>
  <si>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</si>
  <si>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</si>
  <si>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</si>
  <si>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</si>
  <si>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</si>
  <si>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</si>
  <si>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</si>
  <si>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</si>
  <si>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</si>
  <si>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</si>
  <si>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</si>
  <si>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</si>
  <si>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</si>
  <si>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</si>
  <si>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</si>
  <si>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</si>
  <si>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</si>
  <si>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</si>
  <si>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</si>
  <si>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</si>
  <si>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</si>
  <si>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</si>
  <si>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</si>
  <si>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</si>
  <si>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</si>
  <si>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</si>
  <si>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</si>
  <si>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</si>
  <si>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</si>
  <si>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</si>
  <si>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</si>
  <si>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</si>
  <si>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</si>
  <si>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</si>
  <si>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</si>
  <si>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</si>
  <si>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</si>
  <si>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</si>
  <si>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</si>
  <si>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</si>
  <si>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</si>
  <si>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</si>
  <si>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</si>
  <si>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</si>
  <si>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</si>
  <si>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</si>
  <si>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</si>
  <si>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</si>
  <si>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</si>
  <si>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</si>
  <si>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</si>
  <si>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</si>
  <si>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</si>
  <si>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</si>
  <si>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</si>
  <si>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</si>
  <si>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</si>
  <si>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</si>
  <si>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</si>
  <si>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</si>
  <si>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</si>
  <si>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</si>
  <si>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</si>
  <si>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</si>
  <si>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</si>
  <si>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</si>
  <si>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</si>
  <si>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</si>
  <si>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</si>
  <si>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</si>
  <si>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</si>
  <si>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</si>
  <si>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</si>
  <si>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</si>
  <si>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</si>
  <si>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</si>
  <si>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</si>
  <si>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</si>
  <si>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</si>
  <si>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</si>
  <si>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</si>
  <si>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</si>
  <si>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</si>
  <si>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</si>
  <si>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</si>
  <si>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</si>
  <si>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</si>
  <si>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</si>
  <si>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</si>
  <si>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</si>
  <si>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</si>
  <si>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</si>
  <si>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</si>
  <si>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</si>
  <si>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</si>
  <si>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</si>
  <si>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</si>
  <si>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</si>
  <si>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</si>
  <si>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</si>
  <si>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</si>
  <si>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</si>
  <si>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</si>
  <si>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</si>
  <si>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</si>
  <si>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</si>
  <si>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</si>
  <si>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</si>
  <si>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</si>
  <si>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</si>
  <si>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</si>
  <si>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</si>
  <si>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</si>
  <si>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</si>
  <si>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</si>
  <si>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</si>
  <si>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</si>
  <si>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</si>
  <si>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</si>
  <si>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</si>
  <si>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</si>
  <si>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</si>
  <si>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</si>
  <si>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</si>
  <si>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</si>
  <si>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</si>
  <si>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</si>
  <si>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</si>
  <si>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</si>
  <si>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</si>
  <si>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</si>
  <si>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</si>
  <si>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</si>
  <si>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</si>
  <si>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</si>
  <si>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</si>
  <si>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</si>
  <si>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</si>
  <si>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</si>
  <si>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</si>
  <si>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</si>
  <si>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</si>
  <si>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</si>
  <si>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</si>
  <si>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</si>
  <si>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</si>
  <si>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</si>
  <si>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</si>
  <si>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</si>
  <si>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</si>
  <si>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</si>
  <si>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</si>
  <si>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</si>
  <si>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</si>
  <si>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</si>
  <si>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</si>
  <si>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</si>
  <si>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</si>
  <si>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</si>
  <si>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</si>
  <si>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</si>
  <si>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</si>
  <si>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</si>
  <si>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</si>
  <si>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</si>
  <si>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</si>
  <si>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</si>
  <si>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</si>
  <si>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</si>
  <si>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</si>
  <si>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</si>
  <si>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</si>
  <si>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</si>
  <si>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</si>
  <si>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</si>
  <si>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</si>
  <si>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</si>
  <si>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</si>
  <si>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</si>
  <si>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</si>
  <si>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</si>
  <si>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</si>
  <si>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</si>
  <si>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</si>
  <si>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</si>
  <si>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</si>
  <si>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</si>
  <si>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</si>
  <si>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</si>
  <si>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</si>
  <si>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</si>
  <si>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</si>
  <si>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</si>
  <si>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</si>
  <si>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</si>
  <si>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</si>
  <si>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</si>
  <si>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</si>
  <si>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</si>
  <si>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</si>
  <si>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</si>
  <si>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</si>
  <si>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</si>
  <si>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</si>
  <si>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</si>
  <si>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</si>
  <si>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</si>
  <si>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</si>
  <si>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</si>
  <si>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</si>
  <si>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</si>
  <si>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</si>
  <si>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</si>
  <si>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</si>
  <si>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</si>
  <si>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</si>
  <si>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</si>
  <si>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</si>
  <si>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</si>
  <si>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</si>
  <si>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</si>
  <si>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</si>
  <si>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</si>
  <si>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</si>
  <si>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</si>
  <si>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</si>
  <si>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</si>
  <si>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</si>
  <si>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</si>
  <si>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</si>
  <si>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</si>
  <si>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</si>
  <si>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</si>
  <si>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</si>
  <si>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</si>
  <si>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</si>
  <si>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</si>
  <si>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</si>
  <si>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</si>
  <si>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</si>
  <si>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</si>
  <si>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</si>
  <si>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</si>
  <si>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</si>
  <si>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</si>
  <si>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</si>
  <si>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</si>
  <si>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</si>
  <si>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</si>
  <si>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</si>
  <si>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</si>
  <si>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</si>
  <si>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</si>
  <si>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</si>
  <si>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</si>
  <si>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</si>
  <si>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</si>
  <si>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</si>
  <si>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</si>
  <si>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</si>
  <si>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</si>
  <si>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</si>
  <si>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</si>
  <si>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</si>
  <si>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</si>
  <si>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</si>
  <si>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</si>
  <si>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</si>
  <si>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</si>
  <si>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</si>
  <si>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</si>
  <si>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</si>
  <si>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</si>
  <si>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</si>
  <si>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</si>
  <si>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</si>
  <si>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</si>
  <si>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</si>
  <si>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</si>
  <si>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</si>
  <si>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</si>
  <si>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</si>
  <si>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</si>
  <si>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</si>
  <si>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</si>
  <si>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</si>
  <si>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</si>
  <si>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</si>
  <si>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</si>
  <si>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</si>
  <si>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</si>
  <si>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</si>
  <si>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</si>
  <si>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</si>
  <si>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</si>
  <si>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</si>
  <si>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</si>
  <si>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</si>
  <si>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</si>
  <si>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</si>
  <si>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</si>
  <si>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</si>
  <si>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</si>
  <si>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</si>
  <si>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</si>
  <si>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</si>
  <si>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</si>
  <si>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</si>
  <si>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</si>
  <si>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</si>
  <si>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</si>
  <si>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</si>
  <si>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</si>
  <si>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</si>
  <si>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</si>
  <si>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</si>
  <si>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</si>
  <si>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</si>
  <si>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</si>
  <si>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</si>
  <si>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</si>
  <si>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</si>
  <si>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</si>
  <si>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</si>
  <si>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</si>
  <si>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</si>
  <si>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</si>
  <si>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</si>
  <si>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</si>
  <si>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</si>
  <si>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</si>
  <si>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</si>
  <si>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</si>
  <si>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</si>
  <si>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</si>
  <si>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</si>
  <si>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</si>
  <si>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</si>
  <si>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</si>
  <si>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</si>
  <si>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</si>
  <si>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</si>
  <si>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</si>
  <si>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</si>
  <si>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</si>
  <si>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</si>
  <si>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</si>
  <si>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</si>
  <si>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</si>
  <si>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</si>
  <si>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</si>
  <si>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</si>
  <si>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</si>
  <si>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</si>
  <si>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</si>
  <si>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</si>
  <si>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</si>
  <si>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</si>
  <si>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</si>
  <si>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</si>
  <si>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</si>
  <si>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</si>
  <si>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</si>
  <si>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</si>
  <si>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</si>
  <si>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</si>
  <si>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</si>
  <si>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</si>
  <si>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</si>
  <si>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</si>
  <si>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</si>
  <si>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</si>
  <si>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</si>
  <si>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</si>
  <si>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</si>
  <si>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</si>
  <si>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</si>
  <si>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</si>
  <si>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</si>
  <si>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</si>
  <si>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</si>
  <si>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</si>
  <si>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</si>
  <si>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</si>
  <si>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</si>
  <si>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</si>
  <si>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</si>
  <si>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</si>
  <si>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</si>
  <si>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</si>
  <si>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</si>
  <si>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</si>
  <si>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</si>
  <si>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</si>
  <si>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</si>
  <si>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</si>
  <si>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</si>
  <si>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</si>
  <si>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</si>
  <si>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</si>
  <si>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</si>
  <si>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</si>
  <si>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</si>
  <si>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</si>
  <si>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</si>
  <si>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</si>
  <si>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</si>
  <si>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</si>
  <si>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</si>
  <si>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</si>
  <si>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</si>
  <si>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</si>
  <si>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</si>
  <si>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</si>
  <si>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</si>
  <si>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</si>
  <si>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</si>
  <si>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</si>
  <si>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</si>
  <si>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</si>
  <si>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</si>
  <si>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</si>
  <si>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</si>
  <si>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</si>
  <si>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</si>
  <si>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</si>
  <si>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</si>
  <si>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</si>
  <si>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</si>
  <si>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</si>
  <si>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</si>
  <si>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</si>
  <si>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</si>
  <si>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</si>
  <si>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</si>
  <si>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</si>
  <si>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</si>
  <si>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</si>
  <si>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</si>
  <si>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</si>
  <si>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</si>
  <si>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</si>
  <si>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</si>
  <si>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</si>
  <si>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</si>
  <si>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</si>
  <si>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</si>
  <si>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</si>
  <si>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</si>
  <si>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</si>
  <si>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</si>
  <si>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</si>
  <si>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</si>
  <si>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</si>
  <si>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</si>
  <si>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</si>
  <si>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</si>
  <si>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</si>
  <si>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</si>
  <si>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</si>
  <si>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</si>
  <si>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</si>
  <si>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</si>
  <si>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</si>
  <si>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</si>
  <si>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</si>
  <si>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</si>
  <si>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</si>
  <si>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</si>
  <si>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</si>
  <si>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</si>
  <si>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</si>
  <si>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</si>
  <si>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</si>
  <si>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</si>
  <si>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</si>
  <si>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</si>
  <si>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</si>
  <si>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</si>
  <si>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</si>
  <si>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</si>
  <si>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</si>
  <si>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</si>
  <si>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</si>
  <si>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</si>
  <si>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</si>
  <si>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</si>
  <si>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</si>
  <si>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</si>
  <si>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</si>
  <si>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</si>
  <si>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</si>
  <si>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</si>
  <si>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</si>
  <si>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</si>
  <si>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</si>
  <si>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</si>
  <si>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</si>
  <si>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</si>
  <si>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</si>
  <si>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</si>
  <si>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</si>
  <si>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</si>
  <si>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</si>
  <si>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</si>
  <si>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</si>
  <si>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</si>
  <si>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</si>
  <si>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</si>
  <si>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</si>
  <si>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</si>
  <si>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</si>
  <si>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</si>
  <si>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</si>
  <si>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</si>
  <si>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</si>
  <si>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</si>
  <si>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</si>
  <si>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</si>
  <si>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</si>
  <si>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</si>
  <si>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</si>
  <si>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</si>
  <si>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</si>
  <si>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</si>
  <si>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</si>
  <si>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</si>
  <si>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</si>
  <si>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</si>
  <si>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</si>
  <si>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</si>
  <si>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</si>
  <si>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</si>
  <si>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</si>
  <si>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</si>
  <si>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</si>
  <si>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</si>
  <si>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</si>
  <si>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</si>
  <si>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</si>
  <si>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</si>
  <si>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</si>
  <si>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</si>
  <si>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</si>
  <si>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</si>
  <si>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</si>
  <si>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</si>
  <si>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</si>
  <si>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</si>
  <si>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</si>
  <si>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</si>
  <si>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</si>
  <si>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</si>
  <si>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</si>
  <si>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</si>
  <si>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</si>
  <si>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</si>
  <si>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</si>
  <si>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</si>
  <si>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</si>
  <si>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</si>
  <si>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</si>
  <si>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</si>
  <si>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</si>
  <si>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</si>
  <si>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</si>
  <si>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</si>
  <si>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</si>
  <si>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</si>
  <si>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</si>
  <si>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</si>
  <si>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</si>
  <si>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</si>
  <si>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</si>
  <si>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</si>
  <si>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</si>
  <si>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</si>
  <si>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</si>
  <si>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</si>
  <si>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</si>
  <si>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</si>
  <si>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</si>
  <si>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</si>
  <si>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</si>
  <si>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</si>
  <si>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</si>
  <si>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</si>
  <si>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</si>
  <si>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</si>
  <si>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</si>
  <si>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</si>
  <si>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</si>
  <si>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</si>
  <si>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</si>
  <si>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</si>
  <si>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</si>
  <si>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</si>
  <si>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</si>
  <si>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</si>
  <si>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</si>
  <si>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</si>
  <si>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</si>
  <si>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</si>
  <si>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</si>
  <si>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</si>
  <si>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</si>
  <si>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</si>
  <si>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</si>
  <si>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</si>
  <si>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</si>
  <si>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</si>
  <si>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</si>
  <si>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</si>
  <si>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</si>
  <si>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</si>
  <si>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</si>
  <si>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</si>
  <si>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</si>
  <si>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</si>
  <si>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</si>
  <si>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</si>
  <si>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</si>
  <si>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</si>
  <si>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</si>
  <si>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</si>
  <si>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</si>
  <si>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</si>
  <si>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</si>
  <si>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</si>
  <si>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</si>
  <si>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</si>
  <si>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</si>
  <si>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</si>
  <si>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</si>
  <si>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</si>
  <si>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</si>
  <si>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</si>
  <si>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</si>
  <si>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</si>
  <si>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</si>
  <si>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</si>
  <si>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</si>
  <si>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</si>
  <si>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</si>
  <si>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</si>
  <si>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</si>
  <si>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</si>
  <si>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</si>
  <si>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</si>
  <si>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</si>
  <si>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</si>
  <si>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</si>
  <si>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</si>
  <si>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</si>
  <si>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</si>
  <si>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</si>
  <si>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</si>
  <si>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</si>
  <si>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</si>
  <si>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</si>
  <si>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</si>
  <si>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</si>
  <si>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</si>
  <si>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</si>
  <si>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</si>
  <si>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</si>
  <si>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</si>
  <si>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</si>
  <si>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</si>
  <si>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</si>
  <si>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</si>
  <si>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</si>
  <si>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</si>
  <si>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</si>
  <si>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</si>
  <si>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</si>
  <si>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</si>
  <si>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</si>
  <si>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</si>
  <si>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</si>
  <si>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</si>
  <si>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</si>
  <si>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</si>
  <si>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</si>
  <si>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</si>
  <si>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</si>
  <si>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</si>
  <si>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</si>
  <si>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</si>
  <si>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</si>
  <si>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</si>
  <si>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</si>
  <si>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</si>
  <si>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</si>
  <si>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</si>
  <si>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</si>
  <si>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</si>
  <si>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</si>
  <si>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</si>
  <si>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</si>
  <si>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</si>
  <si>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</si>
  <si>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</si>
  <si>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</si>
  <si>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</si>
  <si>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</si>
  <si>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</si>
  <si>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</si>
  <si>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</si>
  <si>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</si>
  <si>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</si>
  <si>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</si>
  <si>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</si>
  <si>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</si>
  <si>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</si>
  <si>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</si>
  <si>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</si>
  <si>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</si>
  <si>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</si>
  <si>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</si>
  <si>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</si>
  <si>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</si>
  <si>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</si>
  <si>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</si>
  <si>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</si>
  <si>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</si>
  <si>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</si>
  <si>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</si>
  <si>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</si>
  <si>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</si>
  <si>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</si>
  <si>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</si>
  <si>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</si>
  <si>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</si>
  <si>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</si>
  <si>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</si>
  <si>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</si>
  <si>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</si>
  <si>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</si>
  <si>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</si>
  <si>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</si>
  <si>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</si>
  <si>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</si>
  <si>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</si>
  <si>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</si>
  <si>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</si>
  <si>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</si>
  <si>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</si>
  <si>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</si>
  <si>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</si>
  <si>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</si>
  <si>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</si>
  <si>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</si>
  <si>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</si>
  <si>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</si>
  <si>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</si>
  <si>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</si>
  <si>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</si>
  <si>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</si>
  <si>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</si>
  <si>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</si>
  <si>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</si>
  <si>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</si>
  <si>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</si>
  <si>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</si>
  <si>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</si>
  <si>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</si>
  <si>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</si>
  <si>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</si>
  <si>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</si>
  <si>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</si>
  <si>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</si>
  <si>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</si>
  <si>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</si>
  <si>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</si>
  <si>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</si>
  <si>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</si>
  <si>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</si>
  <si>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</si>
  <si>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</si>
  <si>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</si>
  <si>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</si>
  <si>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</si>
  <si>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</si>
  <si>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</si>
  <si>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</si>
  <si>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</si>
  <si>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</si>
  <si>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</si>
  <si>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</si>
  <si>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</si>
  <si>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</si>
  <si>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</si>
  <si>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</si>
  <si>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</si>
  <si>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</si>
  <si>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</si>
  <si>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</si>
  <si>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</si>
  <si>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</si>
  <si>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</si>
  <si>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</si>
  <si>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</si>
  <si>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</si>
  <si>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</si>
  <si>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</si>
  <si>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</si>
  <si>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</si>
  <si>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</si>
  <si>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</si>
  <si>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</si>
  <si>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</si>
  <si>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</si>
  <si>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</si>
  <si>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</si>
  <si>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</si>
  <si>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</si>
  <si>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</si>
  <si>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</si>
  <si>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</si>
  <si>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</si>
  <si>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</si>
  <si>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</si>
  <si>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</si>
  <si>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</si>
  <si>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</si>
  <si>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</si>
  <si>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</si>
  <si>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</si>
  <si>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</si>
  <si>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</si>
  <si>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</si>
  <si>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</si>
  <si>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</si>
  <si>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</si>
  <si>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</si>
  <si>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</si>
  <si>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</si>
  <si>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</si>
  <si>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</si>
  <si>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</si>
  <si>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</si>
  <si>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</si>
  <si>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</si>
  <si>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</si>
  <si>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</si>
  <si>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</si>
  <si>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</si>
  <si>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</si>
  <si>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</si>
  <si>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</si>
  <si>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</si>
  <si>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</si>
  <si>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</si>
  <si>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</si>
  <si>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</si>
  <si>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</si>
  <si>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</si>
  <si>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</si>
  <si>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</si>
  <si>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</si>
  <si>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</si>
  <si>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</si>
  <si>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</si>
  <si>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</si>
  <si>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</si>
  <si>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</si>
  <si>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</si>
  <si>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</si>
  <si>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</si>
  <si>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</si>
  <si>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</si>
  <si>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</si>
  <si>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</si>
  <si>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</si>
  <si>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</si>
  <si>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</si>
  <si>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</si>
  <si>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</si>
  <si>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</si>
  <si>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</si>
  <si>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</si>
  <si>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</si>
  <si>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</si>
  <si>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</si>
  <si>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</si>
  <si>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</si>
  <si>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</si>
  <si>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</si>
  <si>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</si>
  <si>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</si>
  <si>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</si>
  <si>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</si>
  <si>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</si>
  <si>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</si>
  <si>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</si>
  <si>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</si>
  <si>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</si>
  <si>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</si>
  <si>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</si>
  <si>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</si>
  <si>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</si>
  <si>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</si>
  <si>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</si>
  <si>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</si>
  <si>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</si>
  <si>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</si>
  <si>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</si>
  <si>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</si>
  <si>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</si>
  <si>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</si>
  <si>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</si>
  <si>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</si>
  <si>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</si>
  <si>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</si>
  <si>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</si>
  <si>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</si>
  <si>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</si>
  <si>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</si>
  <si>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</si>
  <si>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</si>
  <si>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</si>
  <si>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</si>
  <si>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</si>
  <si>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</si>
  <si>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</si>
  <si>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</si>
  <si>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</si>
  <si>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</si>
  <si>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</si>
  <si>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</si>
  <si>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</si>
  <si>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</si>
  <si>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</si>
  <si>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</si>
  <si>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</si>
  <si>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</si>
  <si>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</si>
  <si>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</si>
  <si>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</si>
  <si>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</si>
  <si>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</si>
  <si>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</si>
  <si>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</si>
  <si>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</si>
  <si>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</si>
  <si>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</si>
  <si>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</si>
  <si>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</si>
  <si>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</si>
  <si>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</si>
  <si>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</si>
  <si>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</si>
  <si>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</si>
  <si>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</si>
  <si>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</si>
  <si>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</si>
  <si>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</si>
  <si>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</si>
  <si>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</si>
  <si>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</si>
  <si>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</si>
  <si>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</si>
  <si>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</si>
  <si>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</si>
  <si>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</si>
  <si>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</si>
  <si>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</si>
  <si>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</si>
  <si>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</si>
  <si>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</si>
  <si>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</si>
  <si>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</si>
  <si>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</si>
  <si>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</si>
  <si>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</si>
  <si>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</si>
  <si>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</si>
  <si>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</si>
  <si>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</si>
  <si>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</si>
  <si>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</si>
  <si>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</si>
  <si>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</si>
  <si>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</si>
  <si>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</si>
  <si>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</si>
  <si>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</si>
  <si>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</si>
  <si>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</si>
  <si>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</si>
  <si>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</si>
  <si>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</si>
  <si>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</si>
  <si>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</si>
  <si>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</si>
  <si>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</si>
  <si>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</si>
  <si>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</si>
  <si>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</si>
  <si>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</si>
  <si>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</si>
  <si>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</si>
  <si>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</si>
  <si>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</si>
  <si>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</si>
  <si>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</si>
  <si>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</si>
  <si>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</si>
  <si>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</si>
  <si>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</si>
  <si>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</si>
  <si>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</si>
  <si>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</si>
  <si>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</si>
  <si>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</si>
  <si>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</si>
  <si>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</si>
  <si>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</si>
  <si>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</si>
  <si>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</si>
  <si>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</si>
  <si>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</si>
  <si>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</si>
  <si>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</si>
  <si>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</si>
  <si>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</si>
  <si>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</si>
  <si>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</si>
  <si>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</si>
  <si>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</si>
  <si>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</si>
  <si>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</si>
  <si>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</si>
  <si>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</si>
  <si>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</si>
  <si>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</si>
  <si>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</si>
  <si>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</si>
  <si>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</si>
  <si>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</si>
  <si>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</si>
  <si>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</si>
  <si>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</si>
  <si>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</si>
  <si>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</si>
  <si>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</si>
  <si>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</si>
  <si>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</si>
  <si>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</si>
  <si>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</si>
  <si>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</si>
  <si>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</si>
  <si>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</si>
  <si>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</si>
  <si>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</si>
  <si>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</si>
  <si>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</si>
  <si>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</si>
  <si>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</si>
  <si>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</si>
  <si>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</si>
  <si>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</si>
  <si>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</si>
  <si>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</si>
  <si>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</si>
  <si>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</si>
  <si>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</si>
  <si>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</si>
  <si>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</si>
  <si>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</si>
  <si>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</si>
  <si>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</si>
  <si>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</si>
  <si>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</si>
  <si>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</si>
  <si>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</si>
  <si>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</si>
  <si>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</si>
  <si>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</si>
  <si>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</si>
  <si>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</si>
  <si>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</si>
  <si>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</si>
  <si>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</si>
  <si>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</si>
  <si>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</si>
  <si>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</si>
  <si>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</si>
  <si>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</si>
  <si>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</si>
  <si>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</si>
  <si>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</si>
  <si>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</si>
  <si>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</si>
  <si>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</si>
  <si>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</si>
  <si>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</si>
  <si>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</si>
  <si>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</si>
  <si>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</si>
  <si>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</si>
  <si>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</si>
  <si>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</si>
  <si>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</si>
  <si>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</si>
  <si>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</si>
  <si>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</si>
  <si>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</si>
  <si>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</si>
  <si>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</si>
  <si>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</si>
  <si>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</si>
  <si>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</si>
  <si>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</si>
  <si>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</si>
  <si>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</si>
  <si>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</si>
  <si>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</si>
  <si>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</si>
  <si>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</si>
  <si>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</si>
  <si>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</si>
  <si>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</si>
  <si>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</si>
  <si>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</si>
  <si>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</si>
  <si>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</si>
  <si>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</si>
  <si>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</si>
  <si>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</si>
  <si>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</si>
  <si>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</si>
  <si>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</si>
  <si>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</si>
  <si>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</si>
  <si>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</si>
  <si>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</si>
  <si>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</si>
  <si>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</si>
  <si>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</si>
  <si>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</si>
  <si>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</si>
  <si>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</si>
  <si>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</si>
  <si>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</si>
  <si>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</si>
  <si>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</si>
  <si>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</si>
  <si>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</si>
  <si>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</si>
  <si>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</si>
  <si>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</si>
  <si>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</si>
  <si>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</si>
  <si>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</si>
  <si>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</si>
  <si>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</si>
  <si>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</si>
  <si>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</si>
  <si>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</si>
  <si>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</si>
  <si>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</si>
  <si>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</si>
  <si>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</si>
  <si>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</si>
  <si>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</si>
  <si>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</si>
  <si>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</si>
  <si>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</si>
  <si>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</si>
  <si>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</si>
  <si>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</si>
  <si>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</si>
  <si>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</si>
  <si>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</si>
  <si>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</si>
  <si>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</si>
  <si>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</si>
  <si>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</si>
  <si>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</si>
  <si>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</si>
  <si>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</si>
  <si>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</si>
  <si>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</si>
  <si>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</si>
  <si>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</si>
  <si>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</si>
  <si>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</si>
  <si>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</si>
  <si>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</si>
  <si>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</si>
  <si>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</si>
  <si>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</si>
  <si>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</si>
  <si>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</si>
  <si>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</si>
  <si>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</si>
  <si>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</si>
  <si>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</si>
  <si>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</si>
  <si>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</si>
  <si>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</si>
  <si>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</si>
  <si>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</si>
  <si>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</si>
  <si>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</si>
  <si>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</si>
  <si>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</si>
  <si>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</si>
  <si>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</si>
  <si>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</si>
  <si>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</si>
  <si>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</si>
  <si>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</si>
  <si>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</si>
  <si>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</si>
  <si>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</si>
  <si>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</si>
  <si>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</si>
  <si>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</si>
  <si>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</si>
  <si>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</si>
  <si>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</si>
  <si>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</si>
  <si>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</si>
  <si>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</si>
  <si>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</si>
  <si>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</si>
  <si>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</si>
  <si>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</si>
  <si>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</si>
  <si>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</si>
  <si>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</si>
  <si>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</si>
  <si>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</si>
  <si>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</si>
  <si>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</si>
  <si>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</si>
  <si>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</si>
  <si>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</si>
  <si>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</si>
  <si>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</si>
  <si>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</si>
  <si>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</si>
  <si>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</si>
  <si>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</si>
  <si>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</si>
  <si>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</si>
  <si>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</si>
  <si>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</si>
  <si>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</si>
  <si>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</si>
  <si>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</si>
  <si>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</si>
  <si>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</si>
  <si>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</si>
  <si>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</si>
  <si>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</si>
  <si>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</si>
  <si>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</si>
  <si>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</si>
  <si>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</si>
  <si>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</si>
  <si>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</si>
  <si>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</si>
  <si>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</si>
  <si>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</si>
  <si>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</si>
  <si>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</si>
  <si>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</si>
  <si>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</si>
  <si>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</si>
  <si>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</si>
  <si>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</si>
  <si>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</si>
  <si>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</si>
  <si>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</si>
  <si>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</si>
  <si>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</si>
  <si>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</si>
  <si>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</si>
  <si>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</si>
  <si>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</si>
  <si>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</si>
  <si>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</si>
  <si>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</si>
  <si>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</si>
  <si>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</si>
  <si>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</si>
  <si>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</si>
  <si>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</si>
  <si>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</si>
  <si>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</si>
  <si>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</si>
  <si>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</si>
  <si>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</si>
  <si>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</si>
  <si>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</si>
  <si>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</si>
  <si>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</si>
  <si>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</si>
  <si>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</si>
  <si>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</si>
  <si>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</si>
  <si>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</si>
  <si>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</si>
  <si>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</si>
  <si>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</si>
  <si>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</si>
  <si>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</si>
  <si>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</si>
  <si>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</si>
  <si>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</si>
  <si>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</si>
  <si>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</si>
  <si>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</si>
  <si>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</si>
  <si>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</si>
  <si>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</si>
  <si>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</si>
  <si>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</si>
  <si>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</si>
  <si>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</si>
  <si>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</si>
  <si>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</si>
  <si>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</si>
  <si>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</si>
  <si>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</si>
  <si>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</si>
  <si>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</si>
  <si>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</si>
  <si>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</si>
  <si>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</si>
  <si>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</si>
  <si>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</si>
  <si>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</si>
  <si>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</si>
  <si>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</si>
  <si>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</si>
  <si>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</si>
  <si>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</si>
  <si>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</si>
  <si>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</si>
  <si>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</si>
  <si>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</si>
  <si>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</si>
  <si>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</si>
  <si>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</si>
  <si>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</si>
  <si>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</si>
  <si>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</si>
  <si>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</si>
  <si>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</si>
  <si>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</si>
  <si>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</si>
  <si>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</si>
  <si>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</si>
  <si>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</si>
  <si>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</si>
  <si>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</si>
  <si>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</si>
  <si>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</si>
  <si>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</si>
  <si>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</si>
  <si>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</si>
  <si>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</si>
  <si>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</si>
  <si>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</si>
  <si>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</si>
  <si>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</si>
  <si>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</si>
  <si>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</si>
  <si>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</si>
  <si>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</si>
  <si>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</si>
  <si>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</si>
  <si>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</si>
  <si>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</si>
  <si>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</si>
  <si>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</si>
  <si>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</si>
  <si>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</si>
  <si>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</si>
  <si>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</si>
  <si>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</si>
  <si>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</si>
  <si>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</si>
  <si>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</si>
  <si>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</si>
  <si>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</si>
  <si>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</si>
  <si>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</si>
  <si>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</si>
  <si>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</si>
  <si>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</si>
  <si>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</si>
  <si>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</si>
  <si>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</si>
  <si>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</si>
  <si>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</si>
  <si>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</si>
  <si>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</si>
  <si>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</si>
  <si>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</si>
  <si>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</si>
  <si>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</si>
  <si>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</si>
  <si>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</si>
  <si>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</si>
  <si>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</si>
  <si>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</si>
  <si>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</si>
  <si>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</si>
  <si>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</si>
  <si>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</si>
  <si>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</si>
  <si>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</si>
  <si>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</si>
  <si>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</si>
  <si>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</si>
  <si>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</si>
  <si>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</si>
  <si>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</si>
  <si>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</si>
  <si>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</si>
  <si>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</si>
  <si>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</si>
  <si>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</si>
  <si>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</si>
  <si>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</si>
  <si>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</si>
  <si>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</si>
  <si>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</si>
  <si>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</si>
  <si>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</si>
  <si>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</si>
  <si>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</si>
  <si>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</si>
  <si>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</si>
  <si>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</si>
  <si>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</si>
  <si>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</si>
  <si>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</si>
  <si>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</si>
  <si>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</si>
  <si>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</si>
  <si>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</si>
  <si>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</si>
  <si>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</si>
  <si>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</si>
  <si>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</si>
  <si>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</si>
  <si>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</si>
  <si>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</si>
  <si>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</si>
  <si>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</si>
  <si>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</si>
  <si>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</si>
  <si>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</si>
  <si>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</si>
  <si>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</si>
  <si>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</si>
  <si>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</si>
  <si>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</si>
  <si>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</si>
  <si>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</si>
  <si>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</si>
  <si>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</si>
  <si>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</si>
  <si>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</si>
  <si>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</si>
  <si>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</si>
  <si>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</si>
  <si>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</si>
  <si>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</si>
  <si>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</si>
  <si>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</si>
  <si>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</si>
  <si>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</si>
  <si>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</si>
  <si>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</si>
  <si>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</si>
  <si>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</si>
  <si>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</si>
  <si>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</si>
  <si>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</si>
  <si>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</si>
  <si>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</si>
  <si>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</si>
  <si>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</si>
  <si>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</si>
  <si>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</si>
  <si>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</si>
  <si>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</si>
  <si>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</si>
  <si>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</si>
  <si>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</si>
  <si>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</si>
  <si>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</si>
  <si>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</si>
  <si>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</si>
  <si>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</si>
  <si>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</si>
  <si>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</si>
  <si>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</si>
  <si>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</si>
  <si>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</si>
  <si>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</si>
  <si>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</si>
  <si>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</si>
  <si>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</si>
  <si>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</si>
  <si>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</si>
  <si>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</si>
  <si>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</si>
  <si>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</si>
  <si>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</si>
  <si>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</si>
  <si>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</si>
  <si>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</si>
  <si>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</si>
  <si>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</si>
  <si>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</si>
  <si>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</si>
  <si>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</si>
  <si>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</si>
  <si>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</si>
  <si>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</si>
  <si>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</si>
  <si>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</si>
  <si>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</si>
  <si>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</si>
  <si>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</si>
  <si>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</si>
  <si>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</si>
  <si>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</si>
  <si>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</si>
  <si>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</si>
  <si>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</si>
  <si>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</si>
  <si>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</si>
  <si>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</si>
  <si>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</si>
  <si>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</si>
  <si>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</si>
  <si>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</si>
  <si>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</si>
  <si>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</si>
  <si>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</si>
  <si>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</si>
  <si>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</si>
  <si>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</si>
  <si>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</si>
  <si>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</si>
  <si>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</si>
  <si>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</si>
  <si>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</si>
  <si>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</si>
  <si>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</si>
  <si>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</si>
  <si>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</si>
  <si>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</si>
  <si>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</si>
  <si>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</si>
  <si>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</si>
  <si>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</si>
  <si>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</si>
  <si>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</si>
  <si>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</si>
  <si>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</si>
  <si>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</si>
  <si>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</si>
  <si>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</si>
  <si>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</si>
  <si>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</si>
  <si>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</si>
  <si>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</si>
  <si>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</si>
  <si>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</si>
  <si>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</si>
  <si>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</si>
  <si>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</si>
  <si>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</si>
  <si>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</si>
  <si>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</si>
  <si>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</si>
  <si>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</si>
  <si>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</si>
  <si>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</si>
  <si>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</si>
  <si>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</si>
  <si>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</si>
  <si>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</si>
  <si>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</si>
  <si>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</si>
  <si>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</si>
  <si>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</si>
  <si>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</si>
  <si>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</si>
  <si>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</si>
  <si>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</si>
  <si>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</si>
  <si>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</si>
  <si>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</si>
  <si>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</si>
  <si>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</si>
  <si>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</si>
  <si>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</si>
  <si>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</si>
  <si>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</si>
  <si>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</si>
  <si>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</si>
  <si>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</si>
  <si>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</si>
  <si>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</si>
  <si>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</si>
  <si>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</si>
  <si>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</si>
  <si>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</si>
  <si>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</si>
  <si>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</si>
  <si>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</si>
  <si>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</si>
  <si>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</si>
  <si>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</si>
  <si>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</si>
  <si>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</si>
  <si>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</si>
  <si>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</si>
  <si>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</si>
  <si>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</si>
  <si>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</si>
  <si>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</si>
  <si>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</si>
  <si>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</si>
  <si>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</si>
  <si>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</si>
  <si>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</si>
  <si>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</si>
  <si>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</si>
  <si>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</si>
  <si>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</si>
  <si>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</si>
  <si>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</si>
  <si>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</si>
  <si>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</si>
  <si>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</si>
  <si>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</si>
  <si>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</si>
  <si>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</si>
  <si>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</si>
  <si>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</si>
  <si>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</si>
  <si>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</si>
  <si>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</si>
  <si>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</si>
  <si>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</si>
  <si>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</si>
  <si>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</si>
  <si>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</si>
  <si>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</si>
  <si>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</si>
  <si>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</si>
  <si>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</si>
  <si>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</si>
  <si>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</si>
  <si>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</si>
  <si>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</si>
  <si>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</si>
  <si>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</si>
  <si>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</si>
  <si>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</si>
  <si>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</si>
  <si>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</si>
  <si>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</si>
  <si>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</si>
  <si>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</si>
  <si>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</si>
  <si>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</si>
  <si>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</si>
  <si>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</si>
  <si>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</si>
  <si>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</si>
  <si>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</si>
  <si>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</si>
  <si>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</si>
  <si>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</si>
  <si>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</si>
  <si>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</si>
  <si>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</si>
  <si>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</si>
  <si>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</si>
  <si>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</si>
  <si>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</si>
  <si>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</si>
  <si>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</si>
  <si>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</si>
  <si>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</si>
  <si>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</si>
  <si>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</si>
  <si>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</si>
  <si>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</si>
  <si>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</si>
  <si>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</si>
  <si>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</si>
  <si>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</si>
  <si>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</si>
  <si>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</si>
  <si>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</si>
  <si>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</si>
  <si>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</si>
  <si>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</si>
  <si>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</si>
  <si>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</si>
  <si>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</si>
  <si>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</si>
  <si>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</si>
  <si>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</si>
  <si>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</si>
  <si>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</si>
  <si>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</si>
  <si>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</si>
  <si>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</si>
  <si>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</si>
  <si>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</si>
  <si>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</si>
  <si>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</si>
  <si>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</si>
  <si>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</si>
  <si>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</si>
  <si>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</si>
  <si>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</si>
  <si>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</si>
  <si>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</si>
  <si>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</si>
  <si>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</si>
  <si>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</si>
  <si>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</si>
  <si>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</si>
  <si>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</si>
  <si>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</si>
  <si>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</si>
  <si>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</si>
  <si>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</si>
  <si>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</si>
  <si>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</si>
  <si>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</si>
  <si>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</si>
  <si>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</si>
  <si>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</si>
  <si>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</si>
  <si>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</si>
  <si>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</si>
  <si>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</si>
  <si>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</si>
  <si>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</si>
  <si>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</si>
  <si>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</si>
  <si>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</si>
  <si>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</si>
  <si>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</si>
  <si>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</si>
  <si>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</si>
  <si>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</si>
  <si>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</si>
  <si>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</si>
  <si>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</si>
  <si>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</si>
  <si>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</si>
  <si>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</si>
  <si>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</si>
  <si>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</si>
  <si>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</si>
  <si>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</si>
  <si>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</si>
  <si>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</si>
  <si>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</si>
  <si>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</si>
  <si>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</si>
  <si>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</si>
  <si>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</si>
  <si>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</si>
  <si>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</si>
  <si>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</si>
  <si>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</si>
  <si>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</si>
  <si>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</si>
  <si>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</si>
  <si>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</si>
  <si>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</si>
  <si>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</si>
  <si>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</si>
  <si>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</si>
  <si>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</si>
  <si>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</si>
  <si>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</si>
  <si>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</si>
  <si>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</si>
  <si>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</si>
  <si>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</si>
  <si>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</si>
  <si>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</si>
  <si>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</si>
  <si>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</si>
  <si>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</si>
  <si>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</si>
  <si>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</si>
  <si>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</si>
  <si>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</si>
  <si>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</si>
  <si>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</si>
  <si>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</si>
  <si>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</si>
  <si>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</si>
  <si>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</si>
  <si>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</si>
  <si>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</si>
  <si>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</si>
  <si>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</si>
  <si>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</si>
  <si>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</si>
  <si>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</si>
  <si>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</si>
  <si>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</si>
  <si>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</si>
  <si>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</si>
  <si>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</si>
  <si>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</si>
  <si>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</si>
  <si>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</si>
  <si>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</si>
  <si>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</si>
  <si>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</si>
  <si>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</si>
  <si>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</si>
  <si>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</si>
  <si>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</si>
  <si>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</si>
  <si>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</si>
  <si>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</si>
  <si>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</si>
  <si>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</si>
  <si>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</si>
  <si>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</si>
  <si>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</si>
  <si>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</si>
  <si>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</si>
  <si>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</si>
  <si>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</si>
  <si>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</si>
  <si>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</si>
  <si>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</si>
  <si>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</si>
  <si>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</si>
  <si>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</si>
  <si>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</si>
  <si>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</si>
  <si>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</si>
  <si>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</si>
  <si>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</si>
  <si>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</si>
  <si>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</si>
  <si>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</si>
  <si>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</si>
  <si>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</si>
  <si>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</si>
  <si>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</si>
  <si>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</si>
  <si>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</si>
  <si>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</si>
  <si>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</si>
  <si>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</si>
  <si>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</si>
  <si>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</si>
  <si>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</si>
  <si>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</si>
  <si>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</si>
  <si>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</si>
  <si>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</si>
  <si>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</si>
  <si>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</si>
  <si>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</si>
  <si>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</si>
  <si>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</si>
  <si>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</si>
  <si>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</si>
  <si>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</si>
  <si>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</si>
  <si>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</si>
  <si>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</si>
  <si>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</si>
  <si>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</si>
  <si>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</si>
  <si>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</si>
  <si>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</si>
  <si>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</si>
  <si>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</si>
  <si>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</si>
  <si>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</si>
  <si>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</si>
  <si>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</si>
  <si>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</si>
  <si>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</si>
  <si>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</si>
  <si>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</si>
  <si>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</si>
  <si>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</si>
  <si>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</si>
  <si>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</si>
  <si>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</si>
  <si>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</si>
  <si>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</si>
  <si>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</si>
  <si>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</si>
  <si>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</si>
  <si>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</si>
  <si>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</si>
  <si>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</si>
  <si>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</si>
  <si>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</si>
  <si>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</si>
  <si>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</si>
  <si>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</si>
  <si>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</si>
  <si>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</si>
  <si>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</si>
  <si>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</si>
  <si>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</si>
  <si>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</si>
  <si>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</si>
  <si>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</si>
  <si>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</si>
  <si>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</si>
  <si>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</si>
  <si>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</si>
  <si>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</si>
  <si>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</si>
  <si>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</si>
  <si>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</si>
  <si>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</si>
  <si>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</si>
  <si>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</si>
  <si>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</si>
  <si>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</si>
  <si>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</si>
  <si>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</si>
  <si>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</si>
  <si>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</si>
  <si>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</si>
  <si>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</si>
  <si>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</si>
  <si>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</si>
  <si>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</si>
  <si>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</si>
  <si>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</si>
  <si>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</si>
  <si>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</si>
  <si>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</si>
  <si>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</si>
  <si>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</si>
  <si>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</si>
  <si>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</si>
  <si>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</si>
  <si>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</si>
  <si>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</si>
  <si>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</si>
  <si>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</si>
  <si>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</si>
  <si>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</si>
  <si>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</si>
  <si>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</si>
  <si>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</si>
  <si>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</si>
  <si>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</si>
  <si>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</si>
  <si>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</si>
  <si>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</si>
  <si>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</si>
  <si>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</si>
  <si>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</si>
  <si>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</si>
  <si>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</si>
  <si>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</si>
  <si>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</si>
  <si>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</si>
  <si>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</si>
  <si>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</si>
  <si>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</si>
  <si>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</si>
  <si>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</si>
  <si>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</si>
  <si>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</si>
  <si>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</si>
  <si>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</si>
  <si>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</si>
  <si>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</si>
  <si>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</si>
  <si>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</si>
  <si>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</si>
  <si>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</si>
  <si>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</si>
  <si>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</si>
  <si>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</si>
  <si>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</si>
  <si>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</si>
  <si>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</si>
  <si>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</si>
  <si>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</si>
  <si>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</si>
  <si>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</si>
  <si>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</si>
  <si>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</si>
  <si>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</si>
  <si>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</si>
  <si>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</si>
  <si>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</si>
  <si>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</si>
  <si>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</si>
  <si>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</si>
  <si>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</si>
  <si>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</si>
  <si>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</si>
  <si>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</si>
  <si>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</si>
  <si>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</si>
  <si>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</si>
  <si>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</si>
  <si>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</si>
  <si>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</si>
  <si>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</si>
  <si>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</si>
  <si>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</si>
  <si>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</si>
  <si>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</si>
  <si>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</si>
  <si>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</si>
  <si>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</si>
  <si>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</si>
  <si>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</si>
  <si>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</si>
  <si>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</si>
  <si>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</si>
  <si>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</si>
  <si>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</si>
  <si>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</si>
  <si>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</si>
  <si>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</si>
  <si>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</si>
  <si>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</si>
  <si>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</si>
  <si>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</si>
  <si>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</si>
  <si>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</si>
  <si>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</si>
  <si>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</si>
  <si>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</si>
  <si>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</si>
  <si>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</si>
  <si>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</si>
  <si>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</si>
  <si>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</si>
  <si>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</si>
  <si>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</si>
  <si>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</si>
  <si>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</si>
  <si>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</si>
  <si>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</si>
  <si>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</si>
  <si>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</si>
  <si>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</si>
  <si>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</si>
  <si>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</si>
  <si>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</si>
  <si>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</si>
  <si>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</si>
  <si>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</si>
  <si>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</si>
  <si>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</si>
  <si>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</si>
  <si>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</si>
  <si>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</si>
  <si>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</si>
  <si>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</si>
  <si>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</si>
  <si>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</si>
  <si>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</si>
  <si>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</si>
  <si>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</si>
  <si>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</si>
  <si>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</si>
  <si>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</si>
  <si>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</si>
  <si>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</si>
  <si>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</si>
  <si>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</si>
  <si>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</si>
  <si>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</si>
  <si>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</si>
  <si>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</si>
  <si>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</si>
  <si>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</si>
  <si>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</si>
  <si>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</si>
  <si>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</si>
  <si>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</si>
  <si>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</si>
  <si>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</si>
  <si>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</si>
  <si>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</si>
  <si>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</si>
  <si>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</si>
  <si>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</si>
  <si>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</si>
  <si>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</si>
  <si>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</si>
  <si>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</si>
  <si>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</si>
  <si>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</si>
  <si>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</si>
  <si>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</si>
  <si>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</si>
  <si>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</si>
  <si>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</si>
  <si>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</si>
  <si>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</si>
  <si>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</si>
  <si>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</si>
  <si>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</si>
  <si>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</si>
  <si>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</si>
  <si>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</si>
  <si>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</si>
  <si>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</si>
  <si>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</si>
  <si>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</si>
  <si>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</si>
  <si>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</si>
  <si>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</si>
  <si>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</si>
  <si>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</si>
  <si>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</si>
  <si>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</si>
  <si>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</si>
  <si>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</si>
  <si>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</si>
  <si>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</si>
  <si>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</si>
  <si>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</si>
  <si>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</si>
  <si>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</si>
  <si>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</si>
  <si>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</si>
  <si>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</si>
  <si>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</si>
  <si>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</si>
  <si>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</si>
  <si>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</si>
  <si>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</si>
  <si>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</si>
  <si>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</si>
  <si>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</si>
  <si>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</si>
  <si>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</si>
  <si>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</si>
  <si>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</si>
  <si>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</si>
  <si>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</si>
  <si>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</si>
  <si>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</si>
  <si>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</si>
  <si>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</si>
  <si>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</si>
  <si>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</si>
  <si>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</si>
  <si>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</si>
  <si>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</si>
  <si>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</si>
  <si>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</si>
  <si>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</si>
  <si>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</si>
  <si>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</si>
  <si>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</si>
  <si>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</si>
  <si>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</si>
  <si>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</si>
  <si>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</si>
  <si>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</si>
  <si>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</si>
  <si>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</si>
  <si>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</si>
  <si>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</si>
  <si>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</si>
  <si>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</si>
  <si>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</si>
  <si>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</si>
  <si>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</si>
  <si>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</si>
  <si>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</si>
  <si>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</si>
  <si>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</si>
  <si>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</si>
  <si>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</si>
  <si>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</si>
  <si>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</si>
  <si>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</si>
  <si>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</si>
  <si>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</si>
  <si>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</si>
  <si>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</si>
  <si>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</si>
  <si>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</si>
  <si>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</si>
  <si>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</si>
  <si>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</si>
  <si>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</si>
  <si>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</si>
  <si>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</si>
  <si>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</si>
  <si>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</si>
  <si>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</si>
  <si>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</si>
  <si>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</si>
  <si>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</si>
  <si>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</si>
  <si>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</si>
  <si>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</si>
  <si>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</si>
  <si>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</si>
  <si>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</si>
  <si>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</si>
  <si>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</si>
  <si>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</si>
  <si>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</si>
  <si>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</si>
  <si>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</si>
  <si>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</si>
  <si>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</si>
  <si>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</si>
  <si>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</si>
  <si>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</si>
  <si>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</si>
  <si>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</si>
  <si>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</si>
  <si>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</si>
  <si>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</si>
  <si>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</si>
  <si>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</si>
  <si>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</si>
  <si>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</si>
  <si>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</si>
  <si>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</si>
  <si>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</si>
  <si>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</si>
  <si>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</si>
  <si>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</si>
  <si>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</si>
  <si>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</si>
  <si>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</si>
  <si>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</si>
  <si>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</si>
  <si>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</si>
  <si>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</si>
  <si>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</si>
  <si>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</si>
  <si>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</si>
  <si>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</si>
  <si>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</si>
  <si>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</si>
  <si>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</si>
  <si>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</si>
  <si>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</si>
  <si>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</si>
  <si>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</si>
  <si>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</si>
  <si>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</si>
  <si>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</si>
  <si>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</si>
  <si>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</si>
  <si>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</si>
  <si>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</si>
  <si>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</si>
  <si>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</si>
  <si>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</si>
  <si>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</si>
  <si>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</si>
  <si>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</si>
  <si>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</si>
  <si>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</si>
  <si>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</si>
  <si>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</si>
  <si>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</si>
  <si>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</si>
  <si>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</si>
  <si>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</si>
  <si>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</si>
  <si>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</si>
  <si>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</si>
  <si>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</si>
  <si>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</si>
  <si>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</si>
  <si>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</si>
  <si>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</si>
  <si>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</si>
  <si>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</si>
  <si>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</si>
  <si>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</si>
  <si>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</si>
  <si>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</si>
  <si>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</si>
  <si>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</si>
  <si>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</si>
  <si>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</si>
  <si>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</si>
  <si>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</si>
  <si>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</si>
  <si>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</si>
  <si>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</si>
  <si>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</si>
  <si>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</si>
  <si>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</si>
  <si>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</si>
  <si>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</si>
  <si>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</si>
  <si>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</si>
  <si>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</si>
  <si>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</si>
  <si>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</si>
  <si>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</si>
  <si>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</si>
  <si>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</si>
  <si>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</si>
  <si>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</si>
  <si>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</si>
  <si>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</si>
  <si>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</si>
  <si>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</si>
  <si>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</si>
  <si>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</si>
  <si>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</si>
  <si>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</si>
  <si>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</si>
  <si>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</si>
  <si>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</si>
  <si>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</si>
  <si>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</si>
  <si>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</si>
  <si>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</si>
  <si>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</si>
  <si>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</si>
  <si>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</si>
  <si>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</si>
  <si>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</si>
  <si>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</si>
  <si>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</si>
  <si>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</si>
  <si>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</si>
  <si>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</si>
  <si>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</si>
  <si>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</si>
  <si>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</si>
  <si>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</si>
  <si>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</si>
  <si>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</si>
  <si>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</si>
  <si>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</si>
  <si>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</si>
  <si>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</si>
  <si>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</si>
  <si>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</si>
  <si>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</si>
  <si>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</si>
  <si>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</si>
  <si>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</si>
  <si>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</si>
  <si>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</si>
  <si>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</si>
  <si>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</si>
  <si>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</si>
  <si>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</si>
  <si>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</si>
  <si>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</si>
  <si>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</si>
  <si>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</si>
  <si>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</si>
  <si>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</si>
  <si>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</si>
  <si>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</si>
  <si>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</si>
  <si>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</si>
  <si>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</si>
  <si>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</si>
  <si>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</si>
  <si>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</si>
  <si>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</si>
  <si>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</si>
  <si>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</si>
  <si>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</si>
  <si>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</si>
  <si>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</si>
  <si>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</si>
  <si>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</si>
  <si>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</si>
  <si>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</si>
  <si>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</si>
  <si>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</si>
  <si>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</si>
  <si>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</si>
  <si>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</si>
  <si>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</si>
  <si>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</si>
  <si>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</si>
  <si>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</si>
  <si>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</si>
  <si>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</si>
  <si>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</si>
  <si>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</si>
  <si>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</si>
  <si>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</si>
  <si>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</si>
  <si>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</si>
  <si>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</si>
  <si>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</si>
  <si>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</si>
  <si>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</si>
  <si>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</si>
  <si>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</si>
  <si>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</si>
  <si>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</si>
  <si>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</si>
  <si>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</si>
  <si>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</si>
  <si>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</si>
  <si>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</si>
  <si>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</si>
  <si>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</si>
  <si>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</si>
  <si>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</si>
  <si>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</si>
  <si>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</si>
  <si>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</si>
  <si>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</si>
  <si>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</si>
  <si>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</si>
  <si>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</si>
  <si>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</si>
  <si>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</si>
  <si>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</si>
  <si>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</si>
  <si>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</si>
  <si>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</si>
  <si>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</si>
  <si>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</si>
  <si>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</si>
  <si>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</si>
  <si>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</si>
  <si>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</si>
  <si>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</si>
  <si>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</si>
  <si>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</si>
  <si>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</si>
  <si>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</si>
  <si>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</si>
  <si>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</si>
  <si>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</si>
  <si>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</si>
  <si>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</si>
  <si>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</si>
  <si>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</si>
  <si>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</si>
  <si>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</si>
  <si>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</si>
  <si>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</si>
  <si>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</si>
  <si>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</si>
  <si>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</si>
  <si>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</si>
  <si>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</si>
  <si>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</si>
  <si>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</si>
  <si>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</si>
  <si>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</si>
  <si>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</si>
  <si>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</si>
  <si>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</si>
  <si>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</si>
  <si>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</si>
  <si>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</si>
  <si>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</si>
  <si>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</si>
  <si>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</si>
  <si>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</si>
  <si>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</si>
  <si>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</si>
  <si>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</si>
  <si>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</si>
  <si>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</si>
  <si>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</si>
  <si>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</si>
  <si>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</si>
  <si>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</si>
  <si>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</si>
  <si>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</si>
  <si>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</si>
  <si>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</si>
  <si>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</si>
  <si>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</si>
  <si>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</si>
  <si>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</si>
  <si>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</si>
  <si>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</si>
  <si>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</si>
  <si>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</si>
  <si>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</si>
  <si>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</si>
  <si>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</si>
  <si>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</si>
  <si>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</si>
  <si>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</si>
  <si>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</si>
  <si>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</si>
  <si>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</si>
  <si>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</si>
  <si>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</si>
  <si>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</si>
  <si>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</si>
  <si>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</si>
  <si>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</si>
  <si>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</si>
  <si>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</si>
  <si>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</si>
  <si>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</si>
  <si>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</si>
  <si>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</si>
  <si>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</si>
  <si>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</si>
  <si>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</si>
  <si>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</si>
  <si>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</si>
  <si>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</si>
  <si>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</si>
  <si>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</si>
  <si>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</si>
  <si>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</si>
  <si>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</si>
  <si>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</si>
  <si>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</si>
  <si>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</si>
  <si>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</si>
  <si>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</si>
  <si>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</si>
  <si>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</si>
  <si>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</si>
  <si>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</si>
  <si>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</si>
  <si>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</si>
  <si>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</si>
  <si>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</si>
  <si>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</si>
  <si>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</si>
  <si>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</si>
  <si>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</si>
  <si>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</si>
  <si>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</si>
  <si>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</si>
  <si>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</si>
  <si>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</si>
  <si>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</si>
  <si>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</si>
  <si>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</si>
  <si>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</si>
  <si>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</si>
  <si>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</si>
  <si>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</si>
  <si>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</si>
  <si>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</si>
  <si>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</si>
  <si>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</si>
  <si>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</si>
  <si>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</si>
  <si>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</si>
  <si>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</si>
  <si>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</si>
  <si>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</si>
  <si>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</si>
  <si>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</si>
  <si>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</si>
  <si>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</si>
  <si>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</si>
  <si>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</si>
  <si>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</si>
  <si>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</si>
  <si>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</si>
  <si>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</si>
  <si>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</si>
  <si>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</si>
  <si>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</si>
  <si>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</si>
  <si>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</si>
  <si>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</si>
  <si>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</si>
  <si>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</si>
  <si>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</si>
  <si>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</si>
  <si>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</si>
  <si>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</si>
  <si>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</si>
  <si>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</si>
  <si>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</si>
  <si>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</si>
  <si>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</si>
  <si>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</si>
  <si>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</si>
  <si>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</si>
  <si>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</si>
  <si>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</si>
  <si>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</si>
  <si>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</si>
  <si>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</si>
  <si>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</si>
  <si>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</si>
  <si>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</si>
  <si>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</si>
  <si>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</si>
  <si>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</si>
  <si>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</si>
  <si>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</si>
  <si>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</si>
  <si>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</si>
  <si>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</si>
  <si>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</si>
  <si>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</si>
  <si>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</si>
  <si>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</si>
  <si>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</si>
  <si>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</si>
  <si>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</si>
  <si>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</si>
  <si>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</si>
  <si>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</si>
  <si>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</si>
  <si>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</si>
  <si>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</si>
  <si>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</si>
  <si>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</si>
  <si>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</si>
  <si>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</si>
  <si>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</si>
  <si>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</si>
  <si>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</si>
  <si>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</si>
  <si>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</si>
  <si>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</si>
  <si>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</si>
  <si>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</si>
  <si>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</si>
  <si>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</si>
  <si>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</si>
  <si>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</si>
  <si>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</si>
  <si>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</si>
  <si>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</si>
  <si>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</si>
  <si>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</si>
  <si>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</si>
  <si>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</si>
  <si>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</si>
  <si>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</si>
  <si>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</si>
  <si>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</si>
  <si>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</si>
  <si>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</si>
  <si>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</si>
  <si>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</si>
  <si>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</si>
  <si>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</si>
  <si>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</si>
  <si>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</si>
  <si>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</si>
  <si>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</si>
  <si>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</si>
  <si>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</si>
  <si>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</si>
  <si>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</si>
  <si>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</si>
  <si>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</si>
  <si>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</si>
  <si>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</si>
  <si>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</si>
  <si>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</si>
  <si>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</si>
  <si>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</si>
  <si>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</si>
  <si>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</si>
  <si>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</si>
  <si>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</si>
  <si>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</si>
  <si>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</si>
  <si>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</si>
  <si>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</si>
  <si>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</si>
  <si>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</si>
  <si>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</si>
  <si>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</si>
  <si>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</si>
  <si>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</si>
  <si>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</si>
  <si>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</si>
  <si>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</si>
  <si>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</si>
  <si>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</si>
  <si>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</si>
  <si>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</si>
  <si>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</si>
  <si>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</si>
  <si>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</si>
  <si>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</si>
  <si>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</si>
  <si>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</si>
  <si>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</si>
  <si>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</si>
  <si>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</si>
  <si>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</si>
  <si>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</si>
  <si>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</si>
  <si>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</si>
  <si>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</si>
  <si>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</si>
  <si>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</si>
  <si>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</si>
  <si>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</si>
  <si>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</si>
  <si>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</si>
  <si>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</si>
  <si>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</si>
  <si>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</si>
  <si>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</si>
  <si>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</si>
  <si>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</si>
  <si>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</si>
  <si>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</si>
  <si>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</si>
  <si>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</si>
  <si>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</si>
  <si>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</si>
  <si>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</si>
  <si>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</si>
  <si>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</si>
  <si>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</si>
  <si>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</si>
  <si>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</si>
  <si>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</si>
  <si>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</si>
  <si>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</si>
  <si>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</si>
  <si>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</si>
  <si>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</si>
  <si>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</si>
  <si>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</si>
  <si>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</si>
  <si>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</si>
  <si>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</si>
  <si>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</si>
  <si>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</si>
  <si>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</si>
  <si>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</si>
  <si>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</si>
  <si>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</si>
  <si>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</si>
  <si>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</si>
  <si>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</si>
  <si>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</si>
  <si>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</si>
  <si>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</si>
  <si>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</si>
  <si>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</si>
  <si>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</si>
  <si>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</si>
  <si>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</si>
  <si>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</si>
  <si>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</si>
  <si>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</si>
  <si>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</si>
  <si>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</si>
  <si>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</si>
  <si>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</si>
  <si>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</si>
  <si>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</si>
  <si>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</si>
  <si>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</si>
  <si>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</si>
  <si>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</si>
  <si>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</si>
  <si>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</si>
  <si>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</si>
  <si>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</si>
  <si>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</si>
  <si>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</si>
  <si>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</si>
  <si>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</si>
  <si>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</si>
  <si>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</si>
  <si>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</si>
  <si>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</si>
  <si>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</si>
  <si>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</si>
  <si>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</si>
  <si>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</si>
  <si>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</si>
  <si>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</si>
  <si>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</si>
  <si>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</si>
  <si>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</si>
  <si>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</si>
  <si>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</si>
  <si>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</si>
  <si>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</si>
  <si>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</si>
  <si>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</si>
  <si>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</si>
  <si>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</si>
  <si>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</si>
  <si>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</si>
  <si>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</si>
  <si>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</si>
  <si>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</si>
  <si>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</si>
  <si>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</si>
  <si>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</si>
  <si>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</si>
  <si>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</si>
  <si>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</si>
  <si>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</si>
  <si>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</si>
  <si>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</si>
  <si>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</si>
  <si>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</si>
  <si>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</si>
  <si>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</si>
  <si>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</si>
  <si>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</si>
  <si>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</si>
  <si>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</si>
  <si>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</si>
  <si>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</si>
  <si>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</si>
  <si>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</si>
  <si>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</si>
  <si>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</si>
  <si>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</si>
  <si>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</si>
  <si>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</si>
  <si>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</si>
  <si>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</si>
  <si>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</si>
  <si>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</si>
  <si>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</si>
  <si>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</si>
  <si>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</si>
  <si>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</si>
  <si>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</si>
  <si>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</si>
  <si>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</si>
  <si>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</si>
  <si>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</si>
  <si>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</si>
  <si>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</si>
  <si>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</si>
  <si>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</si>
  <si>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</si>
  <si>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</si>
  <si>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</si>
  <si>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</si>
  <si>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</si>
  <si>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</si>
  <si>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</si>
  <si>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</si>
  <si>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</si>
  <si>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</si>
  <si>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</si>
  <si>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</si>
  <si>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</si>
  <si>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</si>
  <si>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</si>
  <si>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</si>
  <si>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</si>
  <si>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</si>
  <si>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</si>
  <si>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</si>
  <si>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</si>
  <si>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</si>
  <si>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</si>
  <si>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</si>
  <si>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</si>
  <si>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</si>
  <si>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</si>
  <si>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</si>
  <si>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</si>
  <si>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</si>
  <si>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</si>
  <si>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</si>
  <si>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</si>
  <si>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</si>
  <si>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</si>
  <si>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</si>
  <si>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</si>
  <si>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</si>
  <si>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</si>
  <si>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</si>
  <si>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</si>
  <si>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</si>
  <si>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</si>
  <si>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</si>
  <si>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</si>
  <si>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</si>
  <si>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</si>
  <si>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</si>
  <si>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</si>
  <si>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</si>
  <si>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</si>
  <si>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</si>
  <si>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</si>
  <si>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</si>
  <si>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</si>
  <si>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</si>
  <si>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</si>
  <si>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</si>
  <si>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</si>
  <si>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</si>
  <si>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</si>
  <si>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</si>
  <si>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</si>
  <si>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</si>
  <si>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</si>
  <si>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</si>
  <si>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</si>
  <si>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</si>
  <si>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</si>
  <si>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</si>
  <si>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</si>
  <si>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</si>
  <si>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</si>
  <si>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</si>
  <si>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</si>
  <si>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</si>
  <si>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</si>
  <si>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</si>
  <si>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</si>
  <si>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</si>
  <si>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</si>
  <si>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</si>
  <si>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</si>
  <si>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</si>
  <si>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</si>
  <si>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</si>
  <si>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</si>
  <si>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</si>
  <si>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</si>
  <si>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</si>
  <si>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</si>
  <si>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</si>
  <si>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</si>
  <si>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</si>
  <si>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</si>
  <si>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</si>
  <si>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</si>
  <si>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</si>
  <si>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</si>
  <si>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</si>
  <si>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</si>
  <si>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</si>
  <si>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</si>
  <si>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</si>
  <si>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</si>
  <si>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</si>
  <si>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</si>
  <si>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</si>
  <si>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</si>
  <si>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</si>
  <si>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</si>
  <si>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</si>
  <si>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</si>
  <si>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</si>
  <si>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</si>
  <si>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</si>
  <si>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</si>
  <si>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</si>
  <si>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</si>
  <si>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</si>
  <si>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</si>
  <si>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</si>
  <si>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</si>
  <si>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</si>
  <si>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</si>
  <si>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</si>
  <si>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</si>
  <si>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</si>
  <si>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</si>
  <si>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</si>
  <si>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</si>
  <si>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</si>
  <si>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</si>
  <si>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</si>
  <si>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</si>
  <si>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</si>
  <si>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</si>
  <si>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</si>
  <si>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</si>
  <si>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</si>
  <si>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</si>
  <si>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</si>
  <si>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</si>
  <si>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</si>
  <si>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</si>
  <si>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</si>
  <si>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</si>
  <si>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</si>
  <si>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</si>
  <si>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</si>
  <si>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</si>
  <si>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</si>
  <si>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</si>
  <si>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</si>
  <si>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</si>
  <si>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</si>
  <si>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</si>
  <si>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</si>
  <si>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</si>
  <si>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</si>
  <si>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</si>
  <si>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</si>
  <si>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</si>
  <si>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</si>
  <si>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</si>
  <si>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</si>
  <si>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</si>
  <si>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</si>
  <si>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</si>
  <si>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</si>
  <si>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</si>
  <si>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</si>
  <si>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</si>
  <si>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</si>
  <si>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</si>
  <si>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</si>
  <si>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</si>
  <si>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</si>
  <si>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</si>
  <si>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</si>
  <si>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</si>
  <si>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</si>
  <si>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</si>
  <si>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</si>
  <si>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</si>
  <si>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</si>
  <si>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</si>
  <si>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</si>
  <si>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</si>
  <si>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</si>
  <si>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</si>
  <si>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</si>
  <si>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</si>
  <si>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</si>
  <si>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</si>
  <si>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</si>
  <si>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</si>
  <si>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</si>
  <si>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</si>
  <si>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</si>
  <si>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</si>
  <si>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</si>
  <si>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</si>
  <si>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</si>
  <si>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</si>
  <si>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</si>
  <si>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</si>
  <si>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</si>
  <si>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</si>
  <si>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</si>
  <si>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</si>
  <si>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</si>
  <si>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</si>
  <si>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</si>
  <si>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</si>
  <si>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</si>
  <si>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</si>
  <si>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</si>
  <si>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</si>
  <si>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</si>
  <si>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</si>
  <si>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</si>
  <si>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</si>
  <si>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</si>
  <si>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</si>
  <si>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</si>
  <si>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</si>
  <si>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</si>
  <si>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</si>
  <si>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</si>
  <si>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</si>
  <si>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</si>
  <si>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</si>
  <si>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</si>
  <si>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</si>
  <si>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</si>
  <si>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</si>
  <si>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</si>
  <si>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</si>
  <si>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</si>
  <si>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</si>
  <si>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</si>
  <si>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</si>
  <si>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</si>
  <si>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</si>
  <si>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</si>
  <si>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</si>
  <si>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</si>
  <si>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</si>
  <si>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</si>
  <si>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</si>
  <si>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</si>
  <si>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</si>
  <si>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</si>
  <si>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</si>
  <si>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</si>
  <si>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</si>
  <si>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</si>
  <si>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</si>
  <si>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</si>
  <si>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</si>
  <si>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</si>
  <si>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</si>
  <si>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</si>
  <si>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</si>
  <si>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</si>
  <si>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</si>
  <si>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</si>
  <si>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</si>
  <si>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</si>
  <si>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</si>
  <si>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</si>
  <si>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</si>
  <si>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</si>
  <si>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</si>
  <si>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</si>
  <si>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</si>
  <si>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</si>
  <si>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</si>
  <si>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</si>
  <si>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</si>
  <si>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</si>
  <si>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</si>
  <si>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</si>
  <si>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</si>
  <si>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</si>
  <si>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</si>
  <si>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</si>
  <si>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</si>
  <si>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</si>
  <si>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</si>
  <si>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</si>
  <si>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</si>
  <si>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</si>
  <si>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</si>
  <si>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</si>
  <si>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</si>
  <si>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</si>
  <si>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</si>
  <si>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</si>
  <si>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</si>
  <si>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</si>
  <si>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</si>
  <si>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</si>
  <si>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</si>
  <si>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</si>
  <si>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</si>
  <si>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</si>
  <si>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</si>
  <si>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</si>
  <si>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</si>
  <si>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</si>
  <si>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</si>
  <si>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</si>
  <si>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</si>
  <si>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</si>
  <si>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</si>
  <si>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</si>
  <si>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</si>
  <si>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</si>
  <si>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</si>
  <si>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</si>
  <si>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</si>
  <si>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</si>
  <si>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</si>
  <si>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</si>
  <si>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</si>
  <si>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</si>
  <si>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</si>
  <si>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</si>
  <si>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</si>
  <si>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</si>
  <si>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</si>
  <si>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</si>
  <si>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</si>
  <si>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</si>
  <si>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</si>
  <si>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</si>
  <si>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</si>
  <si>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</si>
  <si>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</si>
  <si>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</si>
  <si>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</si>
  <si>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</si>
  <si>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</si>
  <si>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</si>
  <si>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</si>
  <si>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</si>
  <si>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</si>
  <si>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</si>
  <si>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</si>
  <si>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</si>
  <si>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</si>
  <si>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</si>
  <si>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</si>
  <si>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</si>
  <si>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</si>
  <si>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</si>
  <si>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</si>
  <si>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</si>
  <si>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</si>
  <si>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</si>
  <si>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</si>
  <si>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</si>
  <si>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</si>
  <si>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</si>
  <si>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</si>
  <si>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</si>
  <si>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</si>
  <si>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</si>
  <si>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</si>
  <si>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</si>
  <si>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</si>
  <si>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</si>
  <si>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</si>
  <si>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</si>
  <si>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</si>
  <si>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</si>
  <si>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</si>
  <si>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</si>
  <si>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</si>
  <si>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</si>
  <si>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</si>
  <si>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</si>
  <si>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</si>
  <si>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</si>
  <si>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</si>
  <si>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</si>
  <si>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</si>
  <si>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</si>
  <si>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</si>
  <si>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</si>
  <si>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</si>
  <si>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</si>
  <si>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</si>
  <si>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</si>
  <si>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</si>
  <si>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</si>
  <si>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</si>
  <si>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</si>
  <si>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</si>
  <si>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</si>
  <si>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</si>
  <si>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</si>
  <si>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</si>
  <si>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</si>
  <si>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</si>
  <si>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</si>
  <si>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</si>
  <si>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</si>
  <si>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</si>
  <si>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</si>
  <si>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</si>
  <si>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</si>
  <si>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</si>
  <si>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</si>
  <si>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</si>
  <si>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</si>
  <si>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</si>
  <si>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</si>
  <si>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</si>
  <si>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</si>
  <si>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</si>
  <si>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</si>
  <si>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</si>
  <si>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</si>
  <si>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</si>
  <si>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</si>
  <si>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</si>
  <si>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</si>
  <si>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</si>
  <si>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</si>
  <si>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</si>
  <si>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</si>
  <si>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</si>
  <si>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</si>
  <si>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</si>
  <si>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</si>
  <si>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</si>
  <si>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</si>
  <si>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</si>
  <si>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</si>
  <si>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</si>
  <si>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</si>
  <si>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</si>
  <si>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</si>
  <si>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</si>
  <si>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</si>
  <si>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</si>
  <si>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</si>
  <si>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</si>
  <si>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</si>
  <si>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</si>
  <si>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</si>
  <si>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</si>
  <si>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</si>
  <si>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</si>
  <si>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</si>
  <si>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</si>
  <si>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</si>
  <si>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</si>
  <si>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</si>
  <si>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</si>
  <si>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</si>
  <si>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</si>
  <si>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</si>
  <si>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</si>
  <si>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</si>
  <si>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</si>
  <si>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</si>
  <si>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</si>
  <si>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</si>
  <si>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</si>
  <si>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</si>
  <si>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</si>
  <si>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</si>
  <si>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</si>
  <si>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</si>
  <si>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</si>
  <si>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</si>
  <si>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</si>
  <si>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</si>
  <si>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</si>
  <si>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</si>
  <si>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</si>
  <si>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</si>
  <si>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</si>
  <si>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</si>
  <si>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</si>
  <si>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</si>
  <si>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</si>
  <si>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</si>
  <si>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</si>
  <si>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</si>
  <si>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</si>
  <si>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</si>
  <si>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</si>
  <si>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</si>
  <si>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</si>
  <si>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</si>
  <si>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</si>
  <si>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</si>
  <si>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</si>
  <si>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</si>
  <si>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</si>
  <si>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</si>
  <si>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</si>
  <si>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</si>
  <si>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</si>
  <si>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</si>
  <si>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</si>
  <si>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</si>
  <si>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</si>
  <si>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</si>
  <si>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</si>
  <si>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</si>
  <si>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</si>
  <si>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</si>
  <si>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</si>
  <si>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</si>
  <si>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</si>
  <si>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</si>
  <si>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</si>
  <si>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</si>
  <si>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</si>
  <si>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</si>
  <si>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</si>
  <si>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</si>
  <si>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</si>
  <si>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</si>
  <si>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</si>
  <si>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</si>
  <si>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</si>
  <si>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</si>
  <si>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</si>
  <si>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</si>
  <si>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</si>
  <si>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</si>
  <si>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</si>
  <si>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</si>
  <si>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</si>
  <si>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</si>
  <si>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</si>
  <si>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</si>
  <si>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</si>
  <si>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</si>
  <si>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</si>
  <si>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</si>
  <si>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</si>
  <si>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</si>
  <si>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</si>
  <si>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</si>
  <si>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</si>
  <si>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</si>
  <si>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</si>
  <si>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</si>
  <si>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</si>
  <si>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</si>
  <si>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</si>
  <si>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</si>
  <si>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</si>
  <si>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</si>
  <si>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</si>
  <si>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</si>
  <si>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</si>
  <si>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</si>
  <si>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</si>
  <si>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</si>
  <si>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</si>
  <si>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</si>
  <si>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</si>
  <si>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</si>
  <si>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</si>
  <si>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</si>
  <si>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</si>
  <si>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</si>
  <si>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</si>
  <si>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</si>
  <si>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</si>
  <si>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</si>
  <si>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</si>
  <si>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</si>
  <si>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</si>
  <si>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</si>
  <si>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</si>
  <si>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</si>
  <si>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</si>
  <si>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</si>
  <si>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</si>
  <si>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</si>
  <si>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</si>
  <si>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</si>
  <si>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</si>
  <si>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</si>
  <si>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</si>
  <si>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</si>
  <si>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</si>
  <si>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</si>
  <si>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</si>
  <si>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</si>
  <si>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</si>
  <si>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</si>
  <si>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</si>
  <si>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</si>
  <si>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</si>
  <si>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</si>
  <si>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</si>
  <si>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</si>
  <si>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</si>
  <si>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</si>
  <si>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</si>
  <si>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</si>
  <si>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</si>
  <si>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</si>
  <si>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</si>
  <si>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</si>
  <si>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</si>
  <si>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</si>
  <si>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</si>
  <si>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</si>
  <si>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</si>
  <si>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</si>
  <si>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</si>
  <si>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</si>
  <si>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</si>
  <si>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</si>
  <si>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</si>
  <si>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</si>
  <si>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</si>
  <si>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</si>
  <si>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</si>
  <si>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</si>
  <si>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</si>
  <si>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</si>
  <si>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</si>
  <si>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</si>
  <si>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</si>
  <si>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</si>
  <si>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</si>
  <si>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</si>
  <si>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</si>
  <si>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</si>
  <si>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</si>
  <si>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</si>
  <si>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</si>
  <si>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</si>
  <si>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</si>
  <si>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</si>
  <si>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</si>
  <si>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</si>
  <si>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</si>
  <si>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</si>
  <si>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</si>
  <si>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</si>
  <si>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</si>
  <si>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</si>
  <si>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</si>
  <si>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</si>
  <si>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</si>
  <si>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</si>
  <si>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</si>
  <si>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</si>
  <si>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</si>
  <si>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</si>
  <si>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</si>
  <si>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</si>
  <si>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</si>
  <si>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</si>
  <si>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</si>
  <si>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</si>
  <si>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</si>
  <si>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</si>
  <si>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</si>
  <si>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</si>
  <si>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</si>
  <si>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</si>
  <si>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</si>
  <si>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</si>
  <si>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</si>
  <si>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</si>
  <si>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</si>
  <si>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</si>
  <si>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</si>
  <si>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</si>
  <si>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</si>
  <si>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</si>
  <si>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</si>
  <si>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</si>
  <si>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</si>
  <si>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</si>
  <si>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</si>
  <si>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</si>
  <si>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</si>
  <si>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</si>
  <si>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</si>
  <si>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</si>
  <si>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</si>
  <si>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</si>
  <si>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</si>
  <si>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</si>
  <si>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</si>
  <si>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</si>
  <si>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</si>
  <si>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</si>
  <si>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</si>
  <si>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</si>
  <si>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</si>
  <si>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</si>
  <si>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</si>
  <si>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</si>
  <si>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</si>
  <si>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</si>
  <si>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</si>
  <si>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</si>
  <si>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</si>
  <si>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</si>
  <si>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</si>
  <si>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</si>
  <si>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</si>
  <si>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</si>
  <si>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</si>
  <si>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</si>
  <si>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</si>
  <si>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</si>
  <si>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</si>
  <si>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</si>
  <si>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</si>
  <si>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</si>
  <si>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</si>
  <si>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</si>
  <si>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</si>
  <si>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</si>
  <si>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</si>
  <si>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</si>
  <si>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</si>
  <si>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</si>
  <si>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</si>
  <si>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</si>
  <si>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</si>
  <si>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</si>
  <si>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</si>
  <si>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</si>
  <si>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</si>
  <si>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</si>
  <si>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</si>
  <si>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</si>
  <si>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</si>
  <si>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</si>
  <si>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</si>
  <si>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</si>
  <si>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</si>
  <si>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</si>
  <si>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</si>
  <si>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</si>
  <si>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</si>
  <si>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</si>
  <si>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</si>
  <si>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</si>
  <si>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</si>
  <si>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</si>
  <si>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</si>
  <si>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</si>
  <si>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</si>
  <si>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</si>
  <si>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</si>
  <si>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</si>
  <si>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</si>
  <si>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</si>
  <si>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</si>
  <si>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</si>
  <si>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</si>
  <si>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</si>
  <si>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</si>
  <si>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</si>
  <si>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</si>
  <si>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</si>
  <si>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</si>
  <si>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</si>
  <si>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</si>
  <si>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</si>
  <si>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</si>
  <si>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</si>
  <si>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</si>
  <si>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</si>
  <si>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</si>
  <si>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</si>
  <si>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</si>
  <si>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</si>
  <si>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</si>
  <si>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</si>
  <si>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</si>
  <si>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</si>
  <si>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</si>
  <si>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</si>
  <si>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</si>
  <si>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</si>
  <si>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</si>
  <si>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</si>
  <si>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</si>
  <si>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</si>
  <si>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</si>
  <si>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</si>
  <si>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</si>
  <si>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</si>
  <si>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</si>
  <si>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</si>
  <si>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</si>
  <si>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</si>
  <si>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</si>
  <si>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</si>
  <si>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</si>
  <si>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</si>
  <si>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</si>
  <si>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</si>
  <si>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</si>
  <si>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</si>
  <si>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</si>
  <si>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</si>
  <si>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</si>
  <si>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</si>
  <si>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</si>
  <si>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</si>
  <si>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</si>
  <si>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</si>
  <si>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</si>
  <si>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</si>
  <si>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</si>
  <si>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</si>
  <si>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</si>
  <si>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</si>
  <si>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</si>
  <si>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</si>
  <si>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</si>
  <si>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</si>
  <si>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</si>
  <si>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</si>
  <si>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</si>
  <si>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</si>
  <si>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</si>
  <si>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</si>
  <si>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</si>
  <si>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</si>
  <si>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</si>
  <si>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</si>
  <si>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</si>
  <si>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</si>
  <si>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</si>
  <si>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</si>
  <si>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</si>
  <si>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</si>
  <si>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</si>
  <si>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</si>
  <si>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</si>
  <si>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</si>
  <si>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</si>
  <si>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</si>
  <si>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</si>
  <si>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</si>
  <si>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</si>
  <si>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</si>
  <si>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</si>
  <si>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</si>
  <si>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</si>
  <si>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</si>
  <si>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</si>
  <si>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</si>
  <si>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</si>
  <si>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</si>
  <si>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</si>
  <si>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</si>
  <si>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</si>
  <si>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</si>
  <si>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</si>
  <si>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</si>
  <si>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</si>
  <si>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</si>
  <si>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</si>
  <si>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</si>
  <si>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</si>
  <si>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</si>
  <si>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</si>
  <si>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</si>
  <si>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</si>
  <si>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</si>
  <si>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</si>
  <si>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</si>
  <si>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</si>
  <si>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</si>
  <si>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</si>
  <si>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</si>
  <si>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</si>
  <si>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</si>
  <si>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</si>
  <si>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</si>
  <si>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</si>
  <si>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</si>
  <si>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</si>
  <si>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</si>
  <si>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</si>
  <si>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</si>
  <si>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</si>
  <si>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</si>
  <si>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</si>
  <si>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</si>
  <si>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</si>
  <si>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</si>
  <si>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</si>
  <si>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</si>
  <si>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</si>
  <si>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</si>
  <si>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</si>
  <si>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</si>
  <si>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</si>
  <si>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</si>
  <si>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</si>
  <si>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</si>
  <si>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</si>
  <si>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</si>
  <si>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</si>
  <si>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</si>
  <si>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</si>
  <si>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</si>
  <si>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</si>
  <si>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</si>
  <si>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</si>
  <si>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</si>
  <si>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</si>
  <si>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</si>
  <si>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</si>
  <si>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</si>
  <si>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</si>
  <si>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</si>
  <si>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</si>
  <si>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</si>
  <si>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</si>
  <si>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</si>
  <si>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</si>
  <si>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</si>
  <si>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</si>
  <si>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</si>
  <si>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</si>
  <si>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</si>
  <si>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</si>
  <si>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</si>
  <si>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</si>
  <si>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</si>
  <si>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</si>
  <si>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</si>
  <si>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</si>
  <si>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</si>
  <si>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</si>
  <si>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</si>
  <si>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</si>
  <si>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</si>
  <si>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</si>
  <si>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</si>
  <si>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</si>
  <si>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</si>
  <si>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</si>
  <si>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</si>
  <si>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</si>
  <si>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</si>
  <si>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</si>
  <si>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</si>
  <si>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</si>
  <si>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</si>
  <si>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</si>
  <si>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</si>
  <si>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</si>
  <si>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</si>
  <si>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</si>
  <si>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</si>
  <si>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</si>
  <si>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</si>
  <si>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</si>
  <si>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</si>
  <si>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</si>
  <si>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</si>
  <si>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</si>
  <si>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</si>
  <si>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</si>
  <si>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</si>
  <si>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</si>
  <si>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</si>
  <si>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</si>
  <si>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</si>
  <si>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</si>
  <si>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</si>
  <si>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</si>
  <si>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</si>
  <si>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</si>
  <si>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</si>
  <si>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</si>
  <si>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</si>
  <si>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</si>
  <si>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</si>
  <si>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</si>
  <si>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</si>
  <si>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</si>
  <si>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</si>
  <si>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</si>
  <si>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</si>
  <si>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</si>
  <si>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</si>
  <si>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</si>
  <si>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</si>
  <si>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</si>
  <si>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</si>
  <si>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</si>
  <si>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</si>
  <si>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</si>
  <si>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</si>
  <si>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</si>
  <si>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</si>
  <si>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</si>
  <si>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</si>
  <si>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</si>
  <si>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</si>
  <si>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</si>
  <si>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</si>
  <si>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</si>
  <si>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</si>
  <si>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</si>
  <si>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</si>
  <si>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</si>
  <si>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</si>
  <si>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</si>
  <si>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</si>
  <si>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</si>
  <si>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</si>
  <si>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</si>
  <si>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</si>
  <si>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</si>
  <si>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</si>
  <si>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</si>
  <si>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</si>
  <si>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</si>
  <si>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</si>
  <si>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</si>
  <si>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</si>
  <si>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</si>
  <si>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</si>
  <si>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</si>
  <si>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</si>
  <si>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</si>
  <si>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</si>
  <si>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</si>
  <si>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</si>
  <si>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</si>
  <si>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</si>
  <si>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</si>
  <si>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</si>
  <si>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</si>
  <si>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</si>
  <si>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</si>
  <si>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</si>
  <si>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</si>
  <si>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</si>
  <si>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</si>
  <si>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</si>
  <si>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</si>
  <si>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</si>
  <si>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</si>
  <si>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</si>
  <si>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</si>
  <si>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</si>
  <si>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</si>
  <si>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</si>
  <si>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</si>
  <si>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</si>
  <si>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</si>
  <si>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</si>
  <si>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</si>
  <si>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</si>
  <si>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</si>
  <si>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</si>
  <si>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</si>
  <si>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</si>
  <si>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</si>
  <si>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</si>
  <si>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</si>
  <si>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</si>
  <si>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</si>
  <si>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</si>
  <si>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</si>
  <si>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</si>
  <si>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</si>
  <si>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</si>
  <si>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</si>
  <si>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</si>
  <si>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</si>
  <si>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</si>
  <si>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</si>
  <si>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</si>
  <si>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</si>
  <si>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</si>
  <si>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</si>
  <si>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</si>
  <si>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</si>
  <si>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</si>
  <si>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</si>
  <si>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</si>
  <si>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</si>
  <si>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</si>
  <si>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</si>
  <si>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</si>
  <si>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</si>
  <si>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</si>
  <si>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</si>
  <si>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</si>
  <si>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</si>
  <si>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</si>
  <si>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</si>
  <si>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</si>
  <si>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</si>
  <si>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</si>
  <si>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</si>
  <si>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</si>
  <si>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</si>
  <si>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</si>
  <si>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</si>
  <si>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</si>
  <si>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</si>
  <si>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</si>
  <si>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</si>
  <si>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</si>
  <si>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</si>
  <si>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</si>
  <si>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</si>
  <si>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</si>
  <si>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</si>
  <si>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</si>
  <si>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</si>
  <si>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</si>
  <si>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</si>
  <si>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</si>
  <si>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</si>
  <si>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</si>
  <si>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</si>
  <si>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</si>
  <si>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</si>
  <si>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</si>
  <si>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</si>
  <si>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</si>
  <si>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</si>
  <si>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</si>
  <si>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</si>
  <si>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</si>
  <si>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</si>
  <si>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</si>
  <si>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</si>
  <si>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</si>
  <si>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</si>
  <si>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</si>
  <si>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</si>
  <si>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</si>
  <si>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</si>
  <si>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</si>
  <si>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</si>
  <si>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</si>
  <si>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</si>
  <si>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</si>
  <si>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</si>
  <si>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</si>
  <si>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</si>
  <si>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</si>
  <si>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</si>
  <si>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</si>
  <si>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</si>
  <si>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</si>
  <si>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</si>
  <si>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</si>
  <si>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</si>
  <si>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</si>
  <si>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</si>
  <si>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</si>
  <si>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</si>
  <si>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</si>
  <si>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</si>
  <si>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</si>
  <si>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</si>
  <si>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</si>
  <si>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</si>
  <si>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</si>
  <si>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</si>
  <si>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</si>
  <si>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</si>
  <si>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</si>
  <si>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</si>
  <si>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</si>
  <si>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</si>
  <si>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</si>
  <si>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</si>
  <si>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</si>
  <si>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</si>
  <si>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</si>
  <si>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</si>
  <si>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</si>
  <si>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</si>
  <si>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</si>
  <si>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</si>
  <si>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</si>
  <si>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</si>
  <si>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</si>
  <si>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</si>
  <si>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</si>
  <si>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</si>
  <si>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</si>
  <si>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</si>
  <si>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</si>
  <si>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</si>
  <si>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</si>
  <si>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</si>
  <si>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</si>
  <si>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</si>
  <si>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</si>
  <si>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</si>
  <si>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</si>
  <si>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</si>
  <si>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</si>
  <si>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</si>
  <si>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</si>
  <si>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</si>
  <si>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</si>
  <si>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</si>
  <si>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</si>
  <si>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</si>
  <si>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</si>
  <si>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</si>
  <si>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</si>
  <si>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</si>
  <si>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</si>
  <si>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</si>
  <si>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</si>
  <si>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</si>
  <si>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</si>
  <si>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</si>
  <si>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</si>
  <si>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</si>
  <si>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</si>
  <si>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</si>
  <si>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</si>
  <si>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</si>
  <si>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</si>
  <si>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</si>
  <si>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</si>
  <si>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</si>
  <si>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</si>
  <si>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</si>
  <si>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</si>
  <si>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</si>
  <si>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</si>
  <si>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</si>
  <si>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</si>
  <si>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</si>
  <si>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</si>
  <si>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</si>
  <si>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</si>
  <si>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</si>
  <si>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</si>
  <si>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</si>
  <si>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</si>
  <si>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</si>
  <si>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</si>
  <si>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</si>
  <si>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</si>
  <si>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</si>
  <si>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</si>
  <si>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</si>
  <si>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</si>
  <si>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</si>
  <si>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</si>
  <si>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</si>
  <si>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</si>
  <si>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</si>
  <si>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</si>
  <si>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</si>
  <si>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</si>
  <si>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</si>
  <si>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</si>
  <si>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</si>
  <si>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</si>
  <si>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</si>
  <si>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</si>
  <si>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</si>
  <si>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</si>
  <si>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</si>
  <si>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</si>
  <si>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</si>
  <si>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</si>
  <si>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</si>
  <si>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</si>
  <si>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</si>
  <si>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</si>
  <si>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</si>
  <si>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</si>
  <si>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</si>
  <si>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</si>
  <si>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</si>
  <si>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</si>
  <si>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</si>
  <si>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</si>
  <si>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</si>
  <si>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</si>
  <si>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</si>
  <si>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</si>
  <si>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</si>
  <si>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</si>
  <si>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</si>
  <si>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</si>
  <si>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</si>
  <si>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</si>
  <si>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</si>
  <si>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</si>
  <si>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</si>
  <si>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</si>
  <si>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</si>
  <si>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</si>
  <si>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</si>
  <si>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</si>
  <si>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</si>
  <si>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</si>
  <si>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</si>
  <si>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</si>
  <si>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</si>
  <si>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</si>
  <si>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</si>
  <si>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</si>
  <si>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</si>
  <si>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</si>
  <si>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</si>
  <si>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</si>
  <si>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</si>
  <si>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</si>
  <si>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</si>
  <si>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</si>
  <si>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</si>
  <si>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</si>
  <si>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</si>
  <si>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</si>
  <si>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</si>
  <si>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</si>
  <si>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</si>
  <si>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</si>
  <si>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</si>
  <si>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</si>
  <si>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</si>
  <si>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</si>
  <si>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</si>
  <si>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</si>
  <si>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</si>
  <si>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</si>
  <si>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</si>
  <si>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</si>
  <si>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</si>
  <si>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</si>
  <si>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</si>
  <si>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</si>
  <si>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</si>
  <si>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</si>
  <si>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</si>
  <si>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</si>
  <si>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</si>
  <si>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</si>
  <si>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</si>
  <si>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</si>
  <si>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</si>
  <si>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</si>
  <si>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</si>
  <si>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</si>
  <si>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</si>
  <si>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</si>
  <si>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</si>
  <si>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</si>
  <si>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</si>
  <si>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</si>
  <si>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</si>
  <si>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</si>
  <si>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</si>
  <si>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</si>
  <si>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</si>
  <si>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</si>
  <si>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</si>
  <si>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</si>
  <si>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</si>
  <si>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</si>
  <si>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</si>
  <si>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</si>
  <si>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</si>
  <si>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</si>
  <si>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</si>
  <si>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</si>
  <si>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</si>
  <si>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</si>
  <si>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</si>
  <si>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</si>
  <si>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</si>
  <si>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</si>
  <si>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</si>
  <si>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</si>
  <si>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</si>
  <si>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</si>
  <si>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</si>
  <si>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</si>
  <si>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</si>
  <si>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</si>
  <si>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</si>
  <si>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</si>
  <si>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</si>
  <si>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</si>
  <si>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</si>
  <si>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</si>
  <si>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</si>
  <si>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</si>
  <si>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</si>
  <si>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</si>
  <si>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</si>
  <si>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</si>
  <si>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</si>
  <si>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</si>
  <si>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</si>
  <si>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</si>
  <si>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</si>
  <si>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</si>
  <si>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</si>
  <si>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</si>
  <si>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</si>
  <si>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</si>
  <si>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</si>
  <si>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</si>
  <si>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</si>
  <si>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</si>
  <si>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</si>
  <si>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</si>
  <si>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</si>
  <si>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</si>
  <si>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</si>
  <si>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</si>
  <si>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</si>
  <si>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</si>
  <si>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</si>
  <si>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</si>
  <si>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</si>
  <si>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</si>
  <si>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</si>
  <si>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</si>
  <si>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</si>
  <si>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</si>
  <si>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</si>
  <si>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</si>
  <si>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</si>
  <si>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</si>
  <si>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</si>
  <si>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</si>
  <si>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</si>
  <si>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</si>
  <si>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</si>
  <si>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</si>
  <si>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</si>
  <si>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</si>
  <si>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</si>
  <si>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</si>
  <si>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</si>
  <si>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</si>
  <si>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</si>
  <si>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</si>
  <si>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</si>
  <si>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</si>
  <si>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</si>
  <si>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</si>
  <si>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</si>
  <si>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</si>
  <si>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</si>
  <si>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</si>
  <si>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</si>
  <si>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</si>
  <si>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</si>
  <si>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</si>
  <si>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</si>
  <si>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</si>
  <si>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</si>
  <si>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</si>
  <si>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</si>
  <si>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</si>
  <si>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</si>
  <si>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</si>
  <si>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</si>
  <si>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</si>
  <si>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</si>
  <si>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</si>
  <si>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</si>
  <si>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</si>
  <si>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</si>
  <si>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</si>
  <si>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</si>
  <si>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</si>
  <si>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</si>
  <si>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</si>
  <si>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</si>
  <si>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</si>
  <si>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</si>
  <si>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</si>
  <si>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</si>
  <si>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</si>
  <si>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</si>
  <si>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</si>
  <si>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</si>
  <si>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</si>
  <si>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</si>
  <si>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</si>
  <si>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</si>
  <si>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</si>
  <si>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</si>
  <si>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</si>
  <si>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</si>
  <si>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</si>
  <si>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</si>
  <si>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</si>
  <si>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</si>
  <si>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</si>
  <si>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</si>
  <si>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</si>
  <si>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</si>
  <si>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</si>
  <si>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</si>
  <si>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</si>
  <si>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</si>
  <si>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</si>
  <si>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</si>
  <si>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</si>
  <si>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</si>
  <si>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</si>
  <si>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</si>
  <si>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</si>
  <si>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</si>
  <si>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</si>
  <si>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</si>
  <si>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</si>
  <si>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</si>
  <si>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</si>
  <si>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</si>
  <si>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</si>
  <si>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</si>
  <si>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</si>
  <si>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</si>
  <si>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</si>
  <si>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</si>
  <si>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</si>
  <si>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</si>
  <si>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</si>
  <si>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</si>
  <si>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</si>
  <si>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</si>
  <si>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</si>
  <si>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</si>
  <si>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</si>
  <si>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</si>
  <si>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</si>
  <si>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</si>
  <si>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</si>
  <si>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</si>
  <si>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</si>
  <si>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</si>
  <si>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</si>
  <si>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</si>
  <si>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</si>
  <si>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</si>
  <si>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</si>
  <si>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</si>
  <si>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</si>
  <si>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</si>
  <si>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</si>
  <si>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</si>
  <si>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</si>
  <si>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</si>
  <si>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</si>
  <si>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</si>
  <si>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</si>
  <si>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</si>
  <si>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</si>
  <si>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</si>
  <si>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</si>
  <si>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</si>
  <si>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</si>
  <si>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</si>
  <si>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</si>
  <si>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</si>
  <si>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</si>
  <si>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</si>
  <si>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</si>
  <si>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</si>
  <si>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</si>
  <si>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</si>
  <si>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</si>
  <si>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</si>
  <si>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</si>
  <si>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</si>
  <si>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</si>
  <si>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</si>
  <si>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</si>
  <si>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</si>
  <si>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</si>
  <si>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</si>
  <si>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</si>
  <si>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</si>
  <si>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</si>
  <si>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</si>
  <si>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</si>
  <si>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</si>
  <si>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</si>
  <si>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</si>
  <si>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</si>
  <si>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</si>
  <si>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</si>
  <si>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</si>
  <si>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</si>
  <si>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</si>
  <si>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</si>
  <si>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</si>
  <si>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</si>
  <si>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</si>
  <si>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</si>
  <si>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</si>
  <si>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</si>
  <si>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</si>
  <si>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</si>
  <si>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</si>
  <si>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</si>
  <si>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</si>
  <si>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</si>
  <si>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</si>
  <si>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</si>
  <si>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</si>
  <si>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</si>
  <si>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</si>
  <si>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</si>
  <si>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</si>
  <si>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</si>
  <si>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</si>
  <si>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</si>
  <si>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</si>
  <si>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</si>
  <si>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</si>
  <si>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</si>
  <si>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</si>
  <si>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</si>
  <si>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</si>
  <si>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</si>
  <si>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</si>
  <si>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</si>
  <si>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</si>
  <si>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</si>
  <si>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</si>
  <si>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</si>
  <si>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</si>
  <si>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</si>
  <si>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</si>
  <si>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</si>
  <si>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</si>
  <si>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</si>
  <si>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</si>
  <si>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</si>
  <si>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</si>
  <si>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</si>
  <si>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</si>
  <si>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</si>
  <si>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</si>
  <si>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</si>
  <si>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</si>
  <si>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</si>
  <si>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</si>
  <si>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</si>
  <si>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</si>
  <si>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</si>
  <si>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</si>
  <si>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</si>
  <si>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</si>
  <si>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</si>
  <si>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</si>
  <si>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</si>
  <si>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</si>
  <si>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</si>
  <si>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</si>
  <si>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</si>
  <si>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</si>
  <si>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</si>
  <si>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</si>
  <si>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</si>
  <si>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</si>
  <si>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</si>
  <si>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</si>
  <si>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</si>
  <si>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</si>
  <si>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</si>
  <si>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</si>
  <si>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</si>
  <si>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</si>
  <si>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</si>
  <si>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</si>
  <si>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</si>
  <si>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</si>
  <si>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</si>
  <si>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</si>
  <si>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</si>
  <si>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</si>
  <si>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</si>
  <si>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</si>
  <si>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</si>
  <si>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</si>
  <si>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</si>
  <si>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</si>
  <si>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</si>
  <si>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</si>
  <si>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</si>
  <si>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</si>
  <si>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</si>
  <si>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</si>
  <si>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</si>
  <si>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</si>
  <si>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</si>
  <si>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</si>
  <si>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</si>
  <si>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</si>
  <si>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</si>
  <si>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</si>
  <si>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</si>
  <si>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</si>
  <si>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</si>
  <si>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</si>
  <si>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</si>
  <si>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</si>
  <si>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</si>
  <si>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</si>
  <si>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</si>
  <si>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</si>
  <si>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</si>
  <si>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</si>
  <si>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</si>
  <si>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</si>
  <si>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</si>
  <si>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</si>
  <si>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</si>
  <si>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</si>
  <si>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</si>
  <si>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</si>
  <si>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</si>
  <si>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</si>
  <si>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</si>
  <si>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</si>
  <si>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</si>
  <si>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</si>
  <si>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</si>
  <si>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</si>
  <si>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</si>
  <si>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</si>
  <si>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</si>
  <si>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</si>
  <si>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</si>
  <si>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</si>
  <si>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</si>
  <si>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</si>
  <si>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</si>
  <si>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</si>
  <si>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</si>
  <si>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</si>
  <si>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</si>
  <si>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</si>
  <si>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</si>
  <si>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</si>
  <si>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</si>
  <si>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</si>
  <si>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</si>
  <si>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</si>
  <si>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</si>
  <si>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</si>
  <si>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</si>
  <si>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</si>
  <si>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</si>
  <si>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</si>
  <si>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</si>
  <si>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</si>
  <si>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</si>
  <si>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</si>
  <si>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</si>
  <si>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</si>
  <si>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</si>
  <si>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</si>
  <si>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</si>
  <si>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</si>
  <si>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</si>
  <si>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</si>
  <si>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</si>
  <si>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</si>
  <si>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</si>
  <si>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</si>
  <si>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</si>
  <si>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</si>
  <si>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</si>
  <si>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</si>
  <si>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</si>
  <si>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</si>
  <si>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</si>
  <si>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</si>
  <si>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</si>
  <si>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</si>
  <si>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</si>
  <si>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</si>
  <si>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</si>
  <si>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</si>
  <si>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</si>
  <si>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</si>
  <si>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</si>
  <si>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</si>
  <si>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</si>
  <si>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</si>
  <si>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</si>
  <si>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</si>
  <si>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</si>
  <si>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</si>
  <si>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</si>
  <si>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</si>
  <si>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</si>
  <si>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</si>
  <si>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</si>
  <si>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</si>
  <si>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</si>
  <si>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</si>
  <si>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</si>
  <si>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</si>
  <si>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</si>
  <si>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</si>
  <si>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</si>
  <si>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</si>
  <si>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</si>
  <si>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</si>
  <si>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</si>
  <si>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</si>
  <si>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</si>
  <si>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</si>
  <si>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</si>
  <si>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</si>
  <si>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</si>
  <si>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</si>
  <si>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</si>
  <si>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</si>
  <si>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</si>
  <si>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</si>
  <si>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</si>
  <si>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</si>
  <si>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</si>
  <si>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</si>
  <si>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</si>
  <si>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</si>
  <si>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</si>
  <si>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</si>
  <si>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</si>
  <si>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</si>
  <si>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</si>
  <si>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</si>
  <si>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</si>
  <si>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</si>
  <si>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</si>
  <si>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</si>
  <si>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</si>
  <si>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</si>
  <si>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</si>
  <si>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</si>
  <si>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</si>
  <si>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</si>
  <si>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</si>
  <si>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</si>
  <si>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</si>
  <si>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</si>
  <si>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</si>
  <si>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</si>
  <si>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</si>
  <si>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</si>
  <si>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</si>
  <si>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</si>
  <si>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</si>
  <si>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</si>
  <si>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</si>
  <si>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</si>
  <si>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</si>
  <si>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</si>
  <si>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</si>
  <si>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</si>
  <si>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</si>
  <si>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</si>
  <si>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</si>
  <si>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</si>
  <si>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</si>
  <si>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</si>
  <si>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</si>
  <si>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</si>
  <si>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</si>
  <si>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</si>
  <si>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</si>
  <si>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</si>
  <si>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</si>
  <si>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</si>
  <si>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</si>
  <si>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</si>
  <si>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</si>
  <si>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</si>
  <si>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</si>
  <si>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</si>
  <si>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</si>
  <si>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</si>
  <si>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</si>
  <si>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</si>
  <si>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</si>
  <si>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</si>
  <si>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</si>
  <si>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</si>
  <si>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</si>
  <si>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</si>
  <si>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</si>
  <si>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</si>
  <si>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</si>
  <si>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</si>
  <si>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</si>
  <si>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</si>
  <si>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</si>
  <si>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</si>
  <si>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</si>
  <si>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</si>
  <si>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</si>
  <si>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</si>
  <si>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</si>
  <si>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</si>
  <si>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</si>
  <si>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</si>
  <si>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</si>
  <si>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</si>
  <si>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</si>
  <si>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</si>
  <si>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</si>
  <si>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</si>
  <si>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</si>
  <si>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</si>
  <si>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</si>
  <si>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</si>
  <si>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</si>
  <si>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</si>
  <si>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</si>
  <si>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</si>
  <si>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</si>
  <si>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</si>
  <si>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</si>
  <si>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</si>
  <si>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</si>
  <si>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</si>
  <si>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</si>
  <si>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</si>
  <si>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</si>
  <si>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</si>
  <si>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</si>
  <si>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</si>
  <si>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</si>
  <si>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</si>
  <si>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</si>
  <si>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</si>
  <si>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</si>
  <si>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</si>
  <si>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</si>
  <si>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</si>
  <si>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</si>
  <si>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</si>
  <si>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</si>
  <si>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</si>
  <si>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</si>
  <si>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</si>
  <si>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</si>
  <si>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</si>
  <si>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</si>
  <si>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</si>
  <si>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</si>
  <si>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</si>
  <si>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</si>
  <si>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</si>
  <si>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</si>
  <si>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</si>
  <si>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</si>
  <si>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</si>
  <si>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</si>
  <si>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</si>
  <si>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</si>
  <si>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</si>
  <si>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</si>
  <si>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</si>
  <si>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</si>
  <si>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</si>
  <si>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</si>
  <si>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</si>
  <si>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</si>
  <si>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</si>
  <si>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</si>
  <si>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</si>
  <si>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</si>
  <si>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</si>
  <si>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</si>
  <si>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</si>
  <si>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</si>
  <si>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</si>
  <si>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</si>
  <si>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</si>
  <si>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</si>
  <si>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</si>
  <si>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</si>
  <si>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</si>
  <si>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</si>
  <si>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</si>
  <si>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</si>
  <si>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</si>
  <si>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</si>
  <si>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</si>
  <si>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</si>
  <si>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</si>
  <si>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</si>
  <si>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</si>
  <si>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</si>
  <si>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</si>
  <si>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</si>
  <si>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</si>
  <si>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</si>
  <si>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</si>
  <si>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</si>
  <si>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</si>
  <si>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</si>
  <si>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</si>
  <si>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</si>
  <si>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</si>
  <si>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</si>
  <si>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</si>
  <si>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</si>
  <si>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</si>
  <si>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</si>
  <si>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</si>
  <si>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</si>
  <si>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</si>
  <si>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</si>
  <si>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</si>
  <si>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</si>
  <si>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</si>
  <si>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</si>
  <si>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</si>
  <si>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</si>
  <si>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</si>
  <si>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</si>
  <si>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</si>
  <si>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</si>
  <si>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</si>
  <si>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</si>
  <si>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</si>
  <si>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</si>
  <si>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</si>
  <si>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</si>
  <si>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</si>
  <si>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</si>
  <si>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</si>
  <si>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</si>
  <si>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</si>
  <si>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</si>
  <si>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</si>
  <si>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</si>
  <si>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</si>
  <si>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</si>
  <si>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</si>
  <si>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</si>
  <si>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</si>
  <si>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</si>
  <si>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</si>
  <si>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</si>
  <si>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</si>
  <si>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</si>
  <si>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</si>
  <si>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</si>
  <si>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</si>
  <si>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</si>
  <si>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</si>
  <si>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</si>
  <si>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</si>
  <si>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</si>
  <si>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</si>
  <si>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</si>
  <si>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</si>
  <si>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</si>
  <si>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</si>
  <si>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</si>
  <si>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</si>
  <si>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</si>
  <si>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</si>
  <si>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</si>
  <si>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</si>
  <si>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</si>
  <si>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</si>
  <si>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</si>
  <si>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</si>
  <si>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</si>
  <si>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</si>
  <si>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</si>
  <si>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</si>
  <si>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</si>
  <si>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</si>
  <si>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</si>
  <si>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</si>
  <si>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</si>
  <si>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</si>
  <si>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</si>
  <si>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</si>
  <si>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</si>
  <si>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</si>
  <si>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</si>
  <si>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</si>
  <si>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</si>
  <si>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</si>
  <si>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</si>
  <si>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</si>
  <si>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</si>
  <si>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</si>
  <si>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</si>
  <si>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</si>
  <si>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</si>
  <si>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</si>
  <si>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</si>
  <si>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</si>
  <si>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</si>
  <si>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</si>
  <si>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</si>
  <si>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</si>
  <si>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</si>
  <si>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</si>
  <si>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</si>
  <si>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</si>
  <si>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</si>
  <si>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</si>
  <si>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</si>
  <si>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</si>
  <si>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</si>
  <si>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</si>
  <si>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</si>
  <si>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</si>
  <si>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</si>
  <si>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</si>
  <si>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</si>
  <si>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</si>
  <si>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</si>
  <si>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</si>
  <si>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</si>
  <si>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</si>
  <si>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</si>
  <si>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</si>
  <si>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</si>
  <si>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</si>
  <si>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</si>
  <si>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</si>
  <si>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</si>
  <si>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</si>
  <si>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</si>
  <si>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</si>
  <si>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</si>
  <si>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</si>
  <si>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</si>
  <si>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</si>
  <si>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</si>
  <si>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</si>
  <si>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</si>
  <si>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</si>
  <si>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</si>
  <si>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</si>
  <si>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</si>
  <si>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</si>
  <si>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</si>
  <si>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</si>
  <si>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</si>
  <si>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</si>
  <si>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</si>
  <si>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</si>
  <si>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</si>
  <si>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</si>
  <si>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</si>
  <si>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</si>
  <si>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</si>
  <si>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</si>
  <si>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</si>
  <si>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</si>
  <si>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</si>
  <si>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</si>
  <si>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</si>
  <si>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</si>
  <si>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</si>
  <si>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</si>
  <si>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</si>
  <si>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</si>
  <si>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</si>
  <si>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</si>
  <si>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</si>
  <si>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</si>
  <si>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</si>
  <si>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</si>
  <si>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</si>
  <si>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</si>
  <si>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</si>
  <si>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</si>
  <si>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</si>
  <si>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</si>
  <si>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</si>
  <si>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</si>
  <si>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</si>
  <si>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</si>
  <si>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</si>
  <si>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</si>
  <si>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</si>
  <si>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</si>
  <si>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</si>
  <si>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</si>
  <si>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</si>
  <si>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</si>
  <si>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</si>
  <si>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</si>
  <si>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</si>
  <si>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</si>
  <si>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</si>
  <si>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</si>
  <si>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</si>
  <si>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</si>
  <si>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</si>
  <si>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</si>
  <si>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</si>
  <si>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</si>
  <si>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</si>
  <si>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</si>
  <si>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</si>
  <si>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</si>
  <si>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</si>
  <si>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</si>
  <si>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</si>
  <si>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</si>
  <si>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</si>
  <si>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</si>
  <si>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</si>
  <si>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</si>
  <si>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</si>
  <si>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</si>
  <si>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</si>
  <si>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</si>
  <si>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</si>
  <si>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</si>
  <si>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</si>
  <si>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</si>
  <si>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</si>
  <si>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</si>
  <si>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</si>
  <si>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</si>
  <si>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</si>
  <si>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</si>
  <si>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</si>
  <si>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</si>
  <si>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</si>
  <si>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</si>
  <si>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</si>
  <si>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</si>
  <si>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</si>
  <si>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</si>
  <si>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</si>
  <si>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</si>
  <si>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</si>
  <si>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</si>
  <si>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</si>
  <si>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</si>
  <si>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</si>
  <si>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</si>
  <si>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</si>
  <si>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</si>
  <si>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</si>
  <si>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</si>
  <si>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</si>
  <si>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</si>
  <si>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</si>
  <si>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</si>
  <si>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</si>
  <si>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</si>
  <si>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</si>
  <si>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</si>
  <si>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</si>
  <si>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</si>
  <si>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</si>
  <si>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</si>
  <si>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</si>
  <si>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</si>
  <si>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</si>
  <si>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</si>
  <si>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</si>
  <si>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</si>
  <si>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</si>
  <si>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</si>
  <si>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</si>
  <si>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</si>
  <si>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</si>
  <si>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</si>
  <si>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</si>
  <si>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</si>
  <si>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</si>
  <si>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</si>
  <si>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</si>
  <si>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</si>
  <si>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</si>
  <si>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</si>
  <si>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</si>
  <si>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</si>
  <si>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</si>
  <si>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</si>
  <si>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</si>
  <si>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</si>
  <si>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</si>
  <si>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</si>
  <si>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</si>
  <si>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</si>
  <si>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</si>
  <si>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</si>
  <si>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</si>
  <si>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</si>
  <si>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</si>
  <si>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</si>
  <si>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</si>
  <si>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</si>
  <si>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</si>
  <si>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</si>
  <si>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</si>
  <si>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</si>
  <si>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</si>
  <si>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</si>
  <si>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</si>
  <si>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</si>
  <si>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</si>
  <si>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</si>
  <si>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</si>
  <si>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</si>
  <si>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</si>
  <si>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</si>
  <si>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</si>
  <si>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</si>
  <si>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</si>
  <si>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</si>
  <si>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</si>
  <si>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</si>
  <si>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</si>
  <si>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</si>
  <si>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</si>
  <si>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</si>
  <si>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</si>
  <si>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</si>
  <si>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</si>
  <si>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</si>
  <si>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</si>
  <si>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</si>
  <si>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</si>
  <si>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</si>
  <si>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</si>
  <si>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</si>
  <si>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</si>
  <si>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</si>
  <si>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</si>
  <si>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</si>
  <si>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</si>
  <si>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</si>
  <si>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</si>
  <si>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</si>
  <si>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</si>
  <si>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</si>
  <si>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</si>
  <si>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</si>
  <si>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</si>
  <si>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</si>
  <si>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</si>
  <si>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</si>
  <si>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</si>
  <si>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</si>
  <si>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</si>
  <si>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</si>
  <si>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</si>
  <si>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</si>
  <si>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</si>
  <si>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</si>
  <si>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</si>
  <si>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</si>
  <si>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</si>
  <si>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</si>
  <si>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</si>
  <si>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</si>
  <si>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</si>
  <si>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</si>
  <si>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</si>
  <si>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</si>
  <si>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</si>
  <si>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</si>
  <si>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</si>
  <si>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</si>
  <si>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</si>
  <si>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</si>
  <si>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</si>
  <si>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</si>
  <si>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</si>
  <si>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</si>
  <si>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</si>
  <si>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</si>
  <si>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</si>
  <si>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</si>
  <si>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</si>
  <si>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</si>
  <si>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</si>
  <si>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</si>
  <si>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</si>
  <si>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</si>
  <si>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</si>
  <si>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</si>
  <si>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</si>
  <si>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</si>
  <si>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</si>
  <si>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</si>
  <si>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</si>
  <si>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</si>
  <si>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</si>
  <si>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</si>
  <si>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</si>
  <si>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</si>
  <si>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</si>
  <si>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</si>
  <si>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</si>
  <si>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</si>
  <si>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</si>
  <si>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</si>
  <si>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</si>
  <si>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</si>
  <si>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</si>
  <si>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</si>
  <si>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</si>
  <si>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</si>
  <si>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</si>
  <si>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</si>
  <si>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</si>
  <si>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</si>
  <si>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</si>
  <si>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</si>
  <si>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</si>
  <si>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</si>
  <si>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</si>
  <si>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</si>
  <si>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</si>
  <si>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</si>
  <si>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</si>
  <si>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</si>
  <si>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</si>
  <si>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</si>
  <si>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</si>
  <si>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</si>
  <si>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</si>
  <si>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</si>
  <si>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</si>
  <si>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</si>
  <si>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</si>
  <si>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</si>
  <si>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</si>
  <si>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</si>
  <si>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</si>
  <si>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</si>
  <si>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</si>
  <si>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</si>
  <si>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</si>
  <si>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</si>
  <si>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</si>
  <si>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</si>
  <si>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</si>
  <si>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</si>
  <si>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</si>
  <si>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</si>
  <si>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</si>
  <si>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</si>
  <si>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</si>
  <si>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</si>
  <si>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</si>
  <si>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</si>
  <si>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</si>
  <si>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</si>
  <si>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</si>
  <si>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</si>
  <si>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</si>
  <si>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</si>
  <si>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</si>
  <si>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</si>
  <si>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</si>
  <si>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</si>
  <si>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</si>
  <si>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</si>
  <si>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</si>
  <si>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</si>
  <si>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</si>
  <si>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</si>
  <si>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</si>
  <si>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</si>
  <si>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</si>
  <si>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</si>
  <si>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</si>
  <si>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</si>
  <si>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</si>
  <si>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</si>
  <si>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</si>
  <si>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</si>
  <si>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</si>
  <si>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</si>
  <si>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</si>
  <si>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</si>
  <si>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</si>
  <si>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</si>
  <si>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</si>
  <si>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</si>
  <si>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</si>
  <si>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</si>
  <si>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</si>
  <si>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</si>
  <si>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</si>
  <si>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</si>
  <si>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</si>
  <si>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</si>
  <si>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</si>
  <si>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</si>
  <si>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</si>
  <si>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</si>
  <si>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</si>
  <si>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</si>
  <si>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</si>
  <si>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</si>
  <si>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</si>
  <si>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</si>
  <si>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</si>
  <si>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</si>
  <si>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</si>
  <si>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</si>
  <si>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</si>
  <si>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</si>
  <si>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</si>
  <si>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</si>
  <si>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</si>
  <si>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</si>
  <si>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</si>
  <si>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</si>
  <si>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</si>
  <si>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</si>
  <si>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</si>
  <si>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</si>
  <si>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</si>
  <si>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</si>
  <si>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</si>
  <si>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</si>
  <si>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</si>
  <si>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</si>
  <si>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</si>
  <si>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</si>
  <si>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</si>
  <si>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</si>
  <si>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</si>
  <si>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</si>
  <si>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</si>
  <si>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</si>
  <si>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</si>
  <si>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</si>
  <si>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</si>
  <si>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</si>
  <si>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</si>
  <si>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</si>
  <si>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</si>
  <si>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</si>
  <si>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</si>
  <si>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</si>
  <si>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</si>
  <si>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</si>
  <si>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</si>
  <si>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</si>
  <si>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</si>
  <si>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</si>
  <si>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</si>
  <si>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</si>
  <si>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</si>
  <si>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</si>
  <si>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</si>
  <si>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</si>
  <si>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</si>
  <si>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</si>
  <si>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</si>
  <si>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</si>
  <si>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</si>
  <si>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</si>
  <si>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</si>
  <si>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</si>
  <si>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</si>
  <si>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</si>
  <si>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</si>
  <si>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</si>
  <si>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</si>
  <si>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</si>
  <si>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</si>
  <si>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</si>
  <si>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</si>
  <si>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</si>
  <si>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</si>
  <si>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</si>
  <si>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</si>
  <si>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</si>
  <si>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</si>
  <si>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</si>
  <si>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</si>
  <si>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</si>
  <si>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</si>
  <si>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</si>
  <si>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</si>
  <si>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</si>
  <si>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</si>
  <si>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</si>
  <si>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</si>
  <si>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</si>
  <si>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</si>
  <si>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</si>
  <si>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</si>
  <si>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</si>
  <si>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</si>
  <si>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</si>
  <si>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</si>
  <si>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</si>
  <si>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</si>
  <si>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</si>
  <si>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</si>
  <si>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</si>
  <si>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</si>
  <si>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</si>
  <si>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</si>
  <si>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</si>
  <si>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</si>
  <si>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</si>
  <si>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</si>
  <si>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</si>
  <si>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</si>
  <si>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</si>
  <si>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</si>
  <si>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</si>
  <si>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</si>
  <si>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</si>
  <si>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</si>
  <si>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</si>
  <si>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</si>
  <si>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</si>
  <si>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</si>
  <si>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</si>
  <si>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</si>
  <si>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</si>
  <si>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</si>
  <si>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</si>
  <si>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</si>
  <si>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</si>
  <si>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</si>
  <si>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</si>
  <si>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</si>
  <si>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</si>
  <si>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</si>
  <si>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</si>
  <si>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</si>
  <si>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</si>
  <si>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</si>
  <si>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</si>
  <si>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</si>
  <si>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</si>
  <si>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</si>
  <si>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</si>
  <si>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</si>
  <si>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</si>
  <si>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</si>
  <si>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</si>
  <si>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</si>
  <si>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</si>
  <si>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</si>
  <si>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</si>
  <si>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</si>
  <si>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</si>
  <si>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</si>
  <si>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</si>
  <si>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</si>
  <si>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</si>
  <si>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</si>
  <si>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</si>
  <si>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</si>
  <si>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</si>
  <si>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</si>
  <si>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</si>
  <si>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</si>
  <si>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</si>
  <si>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</si>
  <si>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</si>
  <si>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</si>
  <si>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</si>
  <si>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</si>
  <si>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</si>
  <si>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</si>
  <si>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</si>
  <si>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</si>
  <si>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</si>
  <si>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</si>
  <si>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</si>
  <si>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</si>
  <si>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</si>
  <si>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</si>
  <si>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</si>
  <si>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</si>
  <si>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</si>
  <si>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</si>
  <si>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</si>
  <si>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</si>
  <si>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</si>
  <si>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</si>
  <si>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</si>
  <si>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</si>
  <si>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</si>
  <si>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</si>
  <si>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</si>
  <si>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</si>
  <si>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</si>
  <si>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</si>
  <si>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</si>
  <si>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</si>
  <si>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</si>
  <si>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</si>
  <si>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</si>
  <si>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</si>
  <si>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</si>
  <si>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</si>
  <si>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</si>
  <si>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</si>
  <si>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</si>
  <si>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</si>
  <si>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</si>
  <si>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</si>
  <si>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</si>
  <si>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</si>
  <si>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</si>
  <si>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</si>
  <si>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</si>
  <si>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</si>
  <si>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</si>
  <si>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</si>
  <si>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</si>
  <si>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</si>
  <si>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</si>
  <si>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</si>
  <si>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</si>
  <si>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</si>
  <si>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</si>
  <si>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</si>
  <si>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</si>
  <si>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</si>
  <si>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</si>
  <si>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</si>
  <si>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</si>
  <si>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</si>
  <si>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</si>
  <si>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</si>
  <si>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</si>
  <si>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</si>
  <si>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</si>
  <si>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</si>
  <si>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</si>
  <si>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</si>
  <si>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</si>
  <si>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</si>
  <si>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</si>
  <si>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</si>
  <si>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</si>
  <si>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</si>
  <si>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</si>
  <si>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</si>
  <si>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</si>
  <si>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</si>
  <si>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</si>
  <si>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</si>
  <si>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</si>
  <si>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</si>
  <si>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</si>
  <si>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</si>
  <si>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</si>
  <si>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</si>
  <si>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</si>
  <si>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</si>
  <si>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</si>
  <si>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</si>
  <si>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</si>
  <si>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</si>
  <si>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</si>
  <si>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</si>
  <si>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</si>
  <si>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</si>
  <si>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</si>
  <si>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</si>
  <si>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</si>
  <si>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</si>
  <si>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</si>
  <si>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</si>
  <si>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</si>
  <si>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</si>
  <si>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</si>
  <si>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</si>
  <si>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</si>
  <si>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</si>
  <si>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</si>
  <si>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</si>
  <si>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</si>
  <si>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</si>
  <si>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</si>
  <si>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</si>
  <si>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</si>
  <si>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</si>
  <si>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</si>
  <si>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</si>
  <si>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</si>
  <si>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</si>
  <si>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</si>
  <si>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</si>
  <si>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</si>
  <si>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</si>
  <si>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</si>
  <si>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</si>
  <si>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</si>
  <si>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</si>
  <si>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</si>
  <si>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</si>
  <si>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</si>
  <si>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</si>
  <si>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</si>
  <si>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</si>
  <si>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</si>
  <si>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</si>
  <si>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</si>
  <si>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</si>
  <si>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</si>
  <si>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</si>
  <si>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</si>
  <si>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</si>
  <si>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</si>
  <si>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</si>
  <si>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</si>
  <si>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</si>
  <si>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</si>
  <si>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</si>
  <si>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</si>
  <si>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</si>
  <si>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</si>
  <si>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</si>
  <si>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</si>
  <si>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</si>
  <si>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</si>
  <si>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</si>
  <si>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</si>
  <si>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</si>
  <si>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</si>
  <si>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</si>
  <si>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</si>
  <si>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</si>
  <si>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</si>
  <si>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</si>
  <si>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</si>
  <si>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</si>
  <si>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</si>
  <si>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</si>
  <si>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</si>
  <si>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</si>
  <si>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</si>
  <si>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</si>
  <si>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</si>
  <si>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</si>
  <si>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</si>
  <si>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</si>
  <si>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</si>
  <si>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</si>
  <si>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</si>
  <si>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</si>
  <si>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</si>
  <si>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</si>
  <si>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</si>
  <si>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</si>
  <si>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</si>
  <si>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</si>
  <si>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</si>
  <si>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</si>
  <si>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</si>
  <si>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</si>
  <si>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</si>
  <si>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</si>
  <si>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</si>
  <si>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</si>
  <si>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</si>
  <si>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</si>
  <si>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</si>
  <si>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</si>
  <si>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</si>
  <si>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</si>
  <si>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</si>
  <si>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</si>
  <si>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</si>
  <si>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</si>
  <si>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</si>
  <si>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</si>
  <si>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</si>
  <si>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</si>
  <si>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</si>
  <si>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</si>
  <si>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</si>
  <si>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</si>
  <si>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</si>
  <si>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</si>
  <si>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</si>
  <si>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</si>
  <si>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</si>
  <si>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</si>
  <si>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</si>
  <si>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</si>
  <si>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</si>
  <si>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</si>
  <si>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</si>
  <si>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</si>
  <si>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</si>
  <si>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</si>
  <si>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</si>
  <si>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</si>
  <si>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</si>
  <si>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</si>
  <si>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</si>
  <si>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</si>
  <si>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</si>
  <si>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</si>
  <si>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</si>
  <si>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</si>
  <si>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</si>
  <si>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</si>
  <si>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</si>
  <si>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</si>
  <si>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</si>
  <si>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</si>
  <si>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</si>
  <si>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</si>
  <si>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</si>
  <si>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</si>
  <si>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</si>
  <si>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</si>
  <si>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</si>
  <si>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</si>
  <si>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</si>
  <si>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</si>
  <si>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</si>
  <si>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</si>
  <si>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</si>
  <si>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</si>
  <si>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</si>
  <si>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</si>
  <si>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</si>
  <si>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</si>
  <si>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</si>
  <si>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</si>
  <si>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</si>
  <si>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</si>
  <si>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</si>
  <si>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</si>
  <si>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</si>
  <si>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</si>
  <si>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</si>
  <si>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</si>
  <si>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</si>
  <si>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</si>
  <si>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</si>
  <si>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</si>
  <si>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</si>
  <si>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</si>
  <si>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</si>
  <si>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</si>
  <si>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</si>
  <si>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</si>
  <si>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</si>
  <si>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</si>
  <si>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</si>
  <si>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</si>
  <si>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</si>
  <si>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</si>
  <si>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</si>
  <si>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</si>
  <si>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</si>
  <si>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</si>
  <si>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</si>
  <si>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</si>
  <si>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</si>
  <si>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</si>
  <si>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</si>
  <si>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</si>
  <si>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</si>
  <si>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</si>
  <si>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</si>
  <si>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</si>
  <si>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</si>
  <si>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</si>
  <si>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</si>
  <si>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</si>
  <si>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</si>
  <si>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</si>
  <si>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</si>
  <si>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</si>
  <si>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</si>
  <si>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</si>
  <si>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</si>
  <si>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</si>
  <si>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</si>
  <si>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</si>
  <si>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</si>
  <si>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</si>
  <si>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</si>
  <si>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</si>
  <si>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</si>
  <si>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</si>
  <si>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</si>
  <si>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</si>
  <si>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</si>
  <si>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</si>
  <si>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</si>
  <si>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</si>
  <si>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</si>
  <si>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</si>
  <si>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</si>
  <si>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</si>
  <si>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</si>
  <si>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</si>
  <si>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</si>
  <si>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</si>
  <si>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</si>
  <si>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</si>
  <si>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</si>
  <si>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</si>
  <si>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</si>
  <si>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</si>
  <si>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</si>
  <si>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</si>
  <si>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</si>
  <si>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</si>
  <si>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</si>
  <si>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</si>
  <si>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</si>
  <si>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</si>
  <si>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</si>
  <si>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</si>
  <si>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</si>
  <si>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</si>
  <si>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</si>
  <si>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</si>
  <si>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</si>
  <si>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</si>
  <si>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</si>
  <si>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</si>
  <si>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</si>
  <si>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</si>
  <si>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</si>
  <si>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</si>
  <si>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</si>
  <si>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</si>
  <si>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</si>
  <si>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</si>
  <si>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</si>
  <si>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</si>
  <si>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</si>
  <si>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</si>
  <si>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</si>
  <si>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</si>
  <si>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</si>
  <si>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</si>
  <si>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</si>
  <si>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</si>
  <si>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</si>
  <si>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</si>
  <si>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</si>
  <si>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</si>
  <si>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</si>
  <si>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</si>
  <si>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</si>
  <si>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</si>
  <si>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</si>
  <si>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</si>
  <si>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</si>
  <si>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</si>
  <si>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</si>
  <si>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</si>
  <si>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</si>
  <si>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</si>
  <si>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</si>
  <si>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</si>
  <si>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</si>
  <si>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</si>
  <si>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</si>
  <si>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</si>
  <si>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</si>
  <si>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</si>
  <si>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</si>
  <si>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</si>
  <si>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</si>
  <si>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</si>
  <si>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</si>
  <si>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</si>
  <si>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</si>
  <si>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</si>
  <si>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</si>
  <si>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</si>
  <si>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</si>
  <si>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</si>
  <si>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</si>
  <si>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</si>
  <si>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</si>
  <si>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</si>
  <si>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</si>
  <si>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</si>
  <si>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</si>
  <si>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</si>
  <si>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</si>
  <si>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</si>
  <si>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</si>
  <si>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</si>
  <si>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</si>
  <si>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</si>
  <si>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</si>
  <si>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</si>
  <si>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</si>
  <si>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</si>
  <si>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</si>
  <si>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</si>
  <si>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</si>
  <si>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</si>
  <si>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</si>
  <si>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</si>
  <si>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</si>
  <si>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</si>
  <si>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</si>
  <si>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</si>
  <si>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</si>
  <si>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</si>
  <si>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</si>
  <si>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</si>
  <si>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</si>
  <si>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</si>
  <si>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</si>
  <si>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</si>
  <si>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</si>
  <si>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</si>
  <si>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</si>
  <si>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</si>
  <si>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</si>
  <si>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</si>
  <si>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</si>
  <si>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</si>
  <si>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</si>
  <si>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</si>
  <si>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</si>
  <si>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</si>
  <si>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</si>
  <si>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</si>
  <si>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</si>
  <si>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</si>
  <si>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</si>
  <si>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</si>
  <si>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</si>
  <si>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</si>
  <si>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</si>
  <si>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</si>
  <si>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</si>
  <si>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</si>
  <si>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</si>
  <si>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</si>
  <si>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</si>
  <si>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</si>
  <si>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</si>
  <si>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</si>
  <si>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</si>
  <si>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</si>
  <si>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</si>
  <si>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</si>
  <si>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</si>
  <si>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</si>
  <si>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</si>
  <si>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</si>
  <si>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</si>
  <si>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</si>
  <si>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</si>
  <si>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</si>
  <si>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</si>
  <si>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</si>
  <si>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</si>
  <si>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</si>
  <si>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</si>
  <si>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</si>
  <si>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</si>
  <si>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</si>
  <si>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</si>
  <si>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</si>
  <si>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</si>
  <si>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</si>
  <si>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</si>
  <si>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</si>
  <si>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</si>
  <si>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</si>
  <si>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</si>
  <si>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</si>
  <si>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</si>
  <si>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</si>
  <si>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</si>
  <si>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</si>
  <si>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</si>
  <si>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</si>
  <si>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</si>
  <si>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</si>
  <si>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</si>
  <si>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</si>
  <si>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</si>
  <si>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</si>
  <si>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</si>
  <si>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</si>
  <si>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</si>
  <si>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</si>
  <si>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</si>
  <si>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</si>
  <si>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</si>
  <si>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</si>
  <si>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</si>
  <si>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</si>
  <si>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</si>
  <si>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</si>
  <si>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</si>
  <si>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</si>
  <si>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</si>
  <si>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</si>
  <si>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</si>
  <si>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</si>
  <si>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</si>
  <si>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</si>
  <si>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</si>
  <si>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</si>
  <si>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</si>
  <si>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</si>
  <si>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</si>
  <si>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</si>
  <si>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</si>
  <si>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</si>
  <si>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</si>
  <si>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</si>
  <si>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</si>
  <si>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</si>
  <si>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</si>
  <si>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</si>
  <si>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</si>
  <si>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</si>
  <si>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</si>
  <si>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</si>
  <si>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</si>
  <si>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</si>
  <si>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</si>
  <si>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</si>
  <si>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</si>
  <si>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</si>
  <si>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</si>
  <si>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</si>
  <si>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</si>
  <si>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</si>
  <si>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</si>
  <si>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</si>
  <si>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</si>
  <si>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</si>
  <si>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</si>
  <si>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</si>
  <si>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</si>
  <si>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</si>
  <si>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</si>
  <si>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</si>
  <si>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</si>
  <si>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</si>
  <si>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</si>
  <si>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</si>
  <si>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</si>
  <si>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</si>
  <si>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</si>
  <si>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</si>
  <si>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</si>
  <si>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</si>
  <si>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</si>
  <si>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</si>
  <si>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</si>
  <si>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</si>
  <si>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</si>
  <si>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</si>
  <si>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</si>
  <si>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</si>
  <si>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</si>
  <si>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</si>
  <si>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</si>
  <si>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</si>
  <si>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</si>
  <si>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</si>
  <si>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</si>
  <si>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</si>
  <si>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</si>
  <si>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</si>
  <si>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</si>
  <si>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</si>
  <si>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</si>
  <si>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</si>
  <si>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</si>
  <si>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</si>
  <si>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</si>
  <si>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</si>
  <si>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</si>
  <si>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</si>
  <si>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</si>
  <si>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</si>
  <si>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</si>
  <si>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</si>
  <si>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</si>
  <si>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</si>
  <si>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</si>
  <si>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</si>
  <si>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</si>
  <si>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</si>
  <si>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</si>
  <si>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</si>
  <si>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</si>
  <si>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</si>
  <si>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</si>
  <si>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</si>
  <si>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</si>
  <si>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</si>
  <si>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</si>
  <si>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</si>
  <si>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</si>
  <si>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</si>
  <si>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</si>
  <si>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</si>
  <si>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</si>
  <si>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</si>
  <si>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</si>
  <si>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</si>
  <si>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</si>
  <si>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</si>
  <si>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</si>
  <si>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</si>
  <si>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</si>
  <si>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</si>
  <si>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</si>
  <si>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</si>
  <si>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</si>
  <si>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</si>
  <si>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</si>
  <si>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</si>
  <si>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</si>
  <si>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</si>
  <si>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</si>
  <si>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</si>
  <si>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</si>
  <si>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</si>
  <si>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</si>
  <si>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</si>
  <si>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</si>
  <si>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</si>
  <si>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</si>
  <si>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</si>
  <si>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</si>
  <si>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</si>
  <si>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</si>
  <si>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</si>
  <si>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</si>
  <si>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</si>
  <si>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</si>
  <si>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</si>
  <si>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</si>
  <si>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</si>
  <si>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</si>
  <si>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</si>
  <si>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</si>
  <si>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</si>
  <si>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</si>
  <si>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</si>
  <si>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</si>
  <si>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</si>
  <si>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</si>
  <si>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</si>
  <si>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</si>
  <si>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</si>
  <si>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</si>
  <si>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</si>
  <si>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</si>
  <si>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</si>
  <si>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</si>
  <si>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</si>
  <si>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</si>
  <si>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</si>
  <si>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</si>
  <si>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</si>
  <si>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</si>
  <si>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</si>
  <si>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</si>
  <si>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</si>
  <si>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</si>
  <si>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</si>
  <si>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</si>
  <si>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</si>
  <si>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</si>
  <si>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</si>
  <si>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</si>
  <si>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</si>
  <si>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</si>
  <si>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</si>
  <si>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</si>
  <si>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</si>
  <si>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</si>
  <si>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</si>
  <si>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</si>
  <si>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</si>
  <si>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</si>
  <si>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</si>
  <si>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</si>
  <si>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</si>
  <si>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</si>
  <si>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</si>
  <si>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</si>
  <si>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</si>
  <si>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</si>
  <si>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</si>
  <si>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</si>
  <si>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</si>
  <si>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</si>
  <si>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</si>
  <si>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</si>
  <si>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</si>
  <si>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</si>
  <si>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</si>
  <si>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</si>
  <si>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</si>
  <si>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</si>
  <si>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</si>
  <si>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</si>
  <si>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</si>
  <si>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</si>
  <si>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</si>
  <si>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</si>
  <si>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</si>
  <si>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</si>
  <si>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</si>
  <si>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</si>
  <si>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</si>
  <si>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</si>
  <si>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</si>
  <si>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</si>
  <si>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</si>
  <si>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</si>
  <si>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</si>
  <si>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</si>
  <si>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</si>
  <si>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</si>
  <si>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</si>
  <si>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</si>
  <si>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</si>
  <si>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</si>
  <si>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</si>
  <si>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</si>
  <si>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</si>
  <si>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</si>
  <si>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</si>
  <si>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</si>
  <si>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</si>
  <si>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</si>
  <si>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</si>
  <si>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</si>
  <si>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</si>
  <si>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</si>
  <si>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</si>
  <si>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</si>
  <si>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</si>
  <si>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</si>
  <si>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</si>
  <si>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</si>
  <si>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</si>
  <si>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</si>
  <si>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</si>
  <si>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</si>
  <si>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</si>
  <si>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</si>
  <si>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</si>
  <si>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</si>
  <si>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</si>
  <si>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</si>
  <si>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</si>
  <si>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</si>
  <si>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</si>
  <si>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</si>
  <si>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</si>
  <si>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</si>
  <si>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</si>
  <si>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</si>
  <si>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</si>
  <si>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</si>
  <si>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</si>
  <si>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</si>
  <si>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</si>
  <si>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</si>
  <si>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</si>
  <si>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</si>
  <si>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</si>
  <si>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</si>
  <si>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</si>
  <si>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</si>
  <si>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</si>
  <si>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</si>
  <si>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</si>
  <si>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</si>
  <si>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</si>
  <si>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</si>
  <si>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</si>
  <si>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</si>
  <si>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</si>
  <si>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</si>
  <si>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</si>
  <si>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</si>
  <si>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</si>
  <si>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</si>
  <si>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</si>
  <si>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</si>
  <si>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</si>
  <si>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</si>
  <si>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</si>
  <si>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</si>
  <si>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</si>
  <si>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</si>
  <si>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</si>
  <si>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</si>
  <si>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</si>
  <si>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</si>
  <si>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</si>
  <si>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</si>
  <si>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</si>
  <si>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</si>
  <si>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</si>
  <si>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</si>
  <si>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</si>
  <si>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</si>
  <si>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</si>
  <si>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</si>
  <si>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</si>
  <si>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</si>
  <si>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</si>
  <si>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</si>
  <si>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</si>
  <si>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</si>
  <si>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</si>
  <si>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</si>
  <si>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</si>
  <si>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</si>
  <si>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</si>
  <si>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</si>
  <si>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</si>
  <si>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</si>
  <si>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</si>
  <si>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</si>
  <si>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</si>
  <si>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</si>
  <si>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</si>
  <si>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</si>
  <si>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</si>
  <si>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</si>
  <si>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</si>
  <si>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</si>
  <si>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</si>
  <si>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</si>
  <si>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</si>
  <si>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</si>
  <si>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</si>
  <si>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</si>
  <si>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</si>
  <si>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</si>
  <si>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</si>
  <si>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</si>
  <si>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</si>
  <si>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</si>
  <si>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</si>
  <si>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</si>
  <si>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</si>
  <si>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</si>
  <si>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</si>
  <si>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</si>
  <si>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</si>
  <si>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</si>
  <si>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</si>
  <si>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</si>
  <si>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</si>
  <si>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</si>
  <si>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</si>
  <si>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</si>
  <si>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</si>
  <si>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</si>
  <si>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</si>
  <si>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</si>
  <si>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</si>
  <si>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</si>
  <si>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</si>
  <si>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</si>
  <si>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</si>
  <si>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</si>
  <si>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</si>
  <si>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</si>
  <si>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</si>
  <si>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</si>
  <si>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</si>
  <si>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</si>
  <si>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</si>
  <si>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</si>
  <si>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</si>
  <si>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</si>
  <si>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</si>
  <si>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</si>
  <si>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</si>
  <si>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</si>
  <si>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</si>
  <si>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</si>
  <si>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</si>
  <si>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</si>
  <si>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</si>
  <si>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</si>
  <si>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</si>
  <si>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</si>
  <si>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</si>
  <si>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</si>
  <si>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</si>
  <si>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</si>
  <si>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</si>
  <si>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</si>
  <si>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</si>
  <si>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</si>
  <si>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</si>
  <si>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</si>
  <si>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</si>
  <si>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</si>
  <si>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</si>
  <si>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</si>
  <si>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</si>
  <si>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</si>
  <si>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</si>
  <si>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</si>
  <si>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</si>
  <si>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</si>
  <si>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</si>
  <si>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</si>
  <si>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</si>
  <si>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</si>
  <si>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</si>
  <si>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</si>
  <si>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</si>
  <si>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</si>
  <si>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</si>
  <si>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</si>
  <si>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</si>
  <si>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</si>
  <si>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</si>
  <si>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</si>
  <si>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</si>
  <si>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</si>
  <si>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</si>
  <si>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</si>
  <si>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</si>
  <si>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</si>
  <si>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</si>
  <si>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</si>
  <si>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</si>
  <si>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</si>
  <si>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</si>
  <si>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</si>
  <si>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</si>
  <si>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</si>
  <si>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</si>
  <si>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</si>
  <si>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</si>
  <si>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</si>
  <si>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</si>
  <si>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</si>
  <si>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</si>
  <si>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</si>
  <si>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</si>
  <si>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</si>
  <si>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</si>
  <si>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</si>
  <si>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</si>
  <si>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</si>
  <si>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</si>
  <si>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</si>
  <si>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</si>
  <si>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</si>
  <si>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</si>
  <si>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</si>
  <si>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</si>
  <si>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</si>
  <si>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</si>
  <si>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</si>
  <si>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</si>
  <si>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</si>
  <si>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</si>
  <si>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</si>
  <si>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</si>
  <si>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</si>
  <si>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</si>
  <si>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</si>
  <si>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</si>
  <si>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</si>
  <si>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</si>
  <si>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</si>
  <si>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</si>
  <si>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</si>
  <si>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</si>
  <si>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</si>
  <si>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</si>
  <si>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</si>
  <si>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</si>
  <si>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</si>
  <si>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</si>
  <si>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</si>
  <si>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</si>
  <si>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</si>
  <si>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</si>
  <si>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</si>
  <si>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</si>
  <si>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</si>
  <si>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</si>
  <si>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</si>
  <si>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</si>
  <si>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</si>
  <si>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</si>
  <si>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</si>
  <si>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</si>
  <si>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</si>
  <si>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</si>
  <si>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</si>
  <si>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</si>
  <si>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</si>
  <si>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</si>
  <si>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</si>
  <si>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</si>
  <si>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</si>
  <si>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</si>
  <si>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</si>
  <si>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</si>
  <si>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</si>
  <si>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</si>
  <si>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</si>
  <si>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</si>
  <si>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</si>
  <si>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</si>
  <si>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</si>
  <si>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</si>
  <si>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</si>
  <si>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</si>
  <si>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</si>
  <si>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</si>
  <si>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</si>
  <si>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</si>
  <si>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</si>
  <si>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</si>
  <si>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</si>
  <si>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</si>
  <si>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</si>
  <si>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</si>
  <si>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</si>
  <si>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</si>
  <si>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</si>
  <si>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</si>
  <si>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</si>
  <si>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</si>
  <si>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</si>
  <si>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</si>
  <si>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</si>
  <si>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</si>
  <si>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</si>
  <si>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</si>
  <si>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</si>
  <si>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</si>
  <si>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</si>
  <si>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</si>
  <si>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</si>
  <si>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</si>
  <si>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</si>
  <si>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</si>
  <si>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</si>
  <si>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</si>
  <si>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</si>
  <si>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</si>
  <si>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</si>
  <si>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</si>
  <si>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</si>
  <si>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</si>
  <si>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</si>
  <si>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</si>
  <si>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</si>
  <si>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</si>
  <si>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</si>
  <si>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</si>
  <si>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</si>
  <si>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</si>
  <si>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</si>
  <si>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</si>
  <si>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</si>
  <si>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</si>
  <si>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</si>
  <si>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</si>
  <si>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</si>
  <si>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</si>
  <si>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</si>
  <si>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</si>
  <si>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</si>
  <si>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</si>
  <si>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</si>
  <si>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</si>
  <si>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</si>
  <si>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</si>
  <si>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</si>
  <si>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</si>
  <si>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</si>
  <si>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</si>
  <si>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</si>
  <si>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</si>
  <si>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</si>
  <si>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</si>
  <si>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</si>
  <si>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</si>
  <si>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</si>
  <si>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</si>
  <si>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</si>
  <si>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</si>
  <si>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</si>
  <si>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</si>
  <si>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</si>
  <si>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</si>
  <si>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</si>
  <si>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</si>
  <si>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</si>
  <si>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</si>
  <si>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</si>
  <si>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</si>
  <si>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</si>
  <si>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</si>
  <si>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</si>
  <si>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</si>
  <si>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</si>
  <si>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</si>
  <si>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</si>
  <si>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</si>
  <si>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</si>
  <si>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</si>
  <si>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</si>
  <si>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</si>
  <si>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</si>
  <si>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</si>
  <si>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</si>
  <si>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</si>
  <si>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</si>
  <si>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</si>
  <si>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</si>
  <si>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</si>
  <si>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</si>
  <si>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</si>
  <si>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</si>
  <si>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</si>
  <si>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</si>
  <si>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</si>
  <si>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</si>
  <si>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</si>
  <si>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</si>
  <si>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</si>
  <si>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</si>
  <si>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</si>
  <si>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</si>
  <si>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</si>
  <si>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</si>
  <si>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</si>
  <si>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</si>
  <si>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</si>
  <si>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</si>
  <si>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</si>
  <si>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</si>
  <si>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</si>
  <si>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</si>
  <si>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</si>
  <si>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</si>
  <si>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</si>
  <si>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</si>
  <si>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</si>
  <si>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</si>
  <si>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</si>
  <si>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</si>
  <si>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</si>
  <si>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</si>
  <si>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</si>
  <si>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</si>
  <si>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</si>
  <si>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</si>
  <si>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</si>
  <si>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</si>
  <si>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</si>
  <si>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</si>
  <si>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</si>
  <si>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</si>
  <si>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</si>
  <si>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</si>
  <si>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</si>
  <si>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</si>
  <si>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</si>
  <si>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</si>
  <si>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</si>
  <si>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</si>
  <si>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</si>
  <si>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</si>
  <si>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</si>
  <si>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</si>
  <si>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</si>
  <si>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</si>
  <si>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</si>
  <si>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</si>
  <si>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</si>
  <si>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</si>
  <si>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</si>
  <si>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</si>
  <si>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</si>
  <si>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</si>
  <si>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</si>
  <si>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</si>
  <si>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</si>
  <si>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</si>
  <si>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</si>
  <si>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</si>
  <si>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</si>
  <si>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</si>
  <si>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</si>
  <si>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</si>
  <si>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</si>
  <si>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</si>
  <si>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</si>
  <si>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</si>
  <si>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</si>
  <si>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</si>
  <si>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</si>
  <si>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</si>
  <si>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</si>
  <si>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</si>
  <si>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</si>
  <si>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</si>
  <si>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</si>
  <si>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</si>
  <si>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</si>
  <si>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</si>
  <si>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</si>
  <si>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</si>
  <si>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</si>
  <si>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</si>
  <si>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</si>
  <si>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</si>
  <si>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</si>
  <si>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</si>
  <si>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</si>
  <si>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</si>
  <si>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</si>
  <si>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</si>
  <si>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</si>
  <si>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</si>
  <si>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</si>
  <si>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</si>
  <si>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</si>
  <si>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</si>
  <si>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</si>
  <si>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</si>
  <si>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</si>
  <si>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</si>
  <si>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</si>
  <si>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</si>
  <si>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</si>
  <si>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</si>
  <si>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</si>
  <si>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</si>
  <si>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</si>
  <si>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</si>
  <si>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</si>
  <si>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</si>
  <si>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</si>
  <si>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</si>
  <si>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</si>
  <si>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</si>
  <si>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</si>
  <si>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</si>
  <si>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</si>
  <si>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</si>
  <si>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</si>
  <si>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</si>
  <si>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</si>
  <si>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</si>
  <si>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</si>
  <si>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</si>
  <si>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</si>
  <si>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</si>
  <si>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</si>
  <si>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</si>
  <si>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</si>
  <si>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</si>
  <si>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</si>
  <si>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</si>
  <si>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</si>
  <si>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</si>
  <si>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</si>
  <si>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</si>
  <si>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</si>
  <si>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</si>
  <si>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</si>
  <si>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</si>
  <si>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</si>
  <si>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</si>
  <si>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</si>
  <si>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</si>
  <si>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</si>
  <si>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</si>
  <si>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</si>
  <si>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</si>
  <si>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</si>
  <si>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</si>
  <si>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</si>
  <si>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</si>
  <si>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</si>
  <si>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</si>
  <si>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</si>
  <si>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</si>
  <si>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</si>
  <si>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</si>
  <si>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</si>
  <si>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</si>
  <si>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</si>
  <si>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</si>
  <si>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</si>
  <si>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</si>
  <si>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</si>
  <si>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</si>
  <si>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</si>
  <si>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</si>
  <si>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</si>
  <si>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</si>
  <si>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</si>
  <si>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</si>
  <si>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</si>
  <si>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</si>
  <si>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</si>
  <si>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</si>
  <si>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</si>
  <si>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</si>
  <si>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</si>
  <si>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</si>
  <si>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</si>
  <si>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</si>
  <si>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</si>
  <si>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</si>
  <si>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</si>
  <si>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</si>
  <si>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</si>
  <si>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</si>
  <si>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</si>
  <si>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</si>
  <si>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</si>
  <si>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</si>
  <si>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</si>
  <si>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</si>
  <si>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</si>
  <si>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</si>
  <si>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</si>
  <si>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</si>
  <si>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</si>
  <si>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</si>
  <si>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</si>
  <si>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</si>
  <si>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</si>
  <si>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</si>
  <si>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</si>
  <si>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</si>
  <si>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</si>
  <si>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</si>
  <si>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</si>
  <si>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</si>
  <si>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</si>
  <si>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</si>
  <si>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</si>
  <si>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</si>
  <si>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</si>
  <si>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</si>
  <si>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</si>
  <si>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</si>
  <si>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</si>
  <si>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</si>
  <si>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</si>
  <si>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</si>
  <si>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</si>
  <si>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</si>
  <si>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</si>
  <si>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</si>
  <si>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</si>
  <si>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</si>
  <si>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</si>
  <si>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</si>
  <si>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</si>
  <si>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</si>
  <si>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</si>
  <si>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</si>
  <si>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</si>
  <si>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</si>
  <si>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</si>
  <si>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</si>
  <si>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</si>
  <si>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</si>
  <si>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</si>
  <si>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</si>
  <si>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</si>
  <si>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</si>
  <si>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</si>
  <si>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</si>
  <si>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</si>
  <si>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</si>
  <si>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</si>
  <si>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</si>
  <si>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</si>
  <si>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</si>
  <si>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</si>
  <si>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</si>
  <si>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</si>
  <si>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</si>
  <si>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</si>
  <si>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</si>
  <si>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</si>
  <si>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</si>
  <si>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</si>
  <si>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</si>
  <si>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</si>
  <si>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</si>
  <si>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</si>
  <si>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</si>
  <si>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</si>
  <si>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</si>
  <si>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</si>
  <si>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</si>
  <si>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</si>
  <si>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</si>
  <si>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</si>
  <si>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</si>
  <si>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</si>
  <si>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</si>
  <si>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</si>
  <si>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</si>
  <si>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</si>
  <si>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</si>
  <si>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</si>
  <si>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</si>
  <si>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</si>
  <si>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</si>
  <si>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</si>
  <si>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</si>
  <si>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</si>
  <si>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</si>
  <si>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</si>
  <si>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</si>
  <si>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</si>
  <si>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</si>
  <si>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</si>
  <si>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</si>
  <si>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</si>
  <si>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</si>
  <si>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</si>
  <si>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</si>
  <si>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</si>
  <si>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</si>
  <si>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</si>
  <si>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</si>
  <si>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</si>
  <si>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</si>
  <si>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</si>
  <si>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</si>
  <si>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</si>
  <si>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</si>
  <si>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</si>
  <si>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</si>
  <si>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</si>
  <si>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</si>
  <si>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</si>
  <si>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</si>
  <si>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</si>
  <si>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</si>
  <si>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</si>
  <si>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</si>
  <si>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</si>
  <si>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</si>
  <si>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</si>
  <si>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</si>
  <si>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</si>
  <si>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</si>
  <si>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</si>
  <si>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</si>
  <si>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</si>
  <si>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</si>
  <si>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</si>
  <si>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</si>
  <si>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</si>
  <si>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</si>
  <si>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</si>
  <si>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</si>
  <si>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</si>
  <si>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</si>
  <si>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</si>
  <si>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</si>
  <si>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</si>
  <si>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</si>
  <si>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</si>
  <si>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</si>
  <si>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</si>
  <si>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</si>
  <si>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</si>
  <si>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</si>
  <si>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</si>
  <si>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</si>
  <si>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</si>
  <si>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</si>
  <si>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</si>
  <si>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</si>
  <si>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</si>
  <si>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</si>
  <si>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</si>
  <si>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</si>
  <si>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</si>
  <si>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</si>
  <si>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</si>
  <si>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</si>
  <si>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</si>
  <si>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</si>
  <si>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</si>
  <si>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</si>
  <si>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</si>
  <si>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</si>
  <si>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</si>
  <si>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</si>
  <si>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</si>
  <si>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</si>
  <si>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</si>
  <si>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</si>
  <si>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</si>
  <si>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</si>
  <si>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</si>
  <si>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</si>
  <si>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</si>
  <si>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</si>
  <si>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</si>
  <si>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</si>
  <si>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</si>
  <si>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</si>
  <si>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</si>
  <si>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</si>
  <si>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</si>
  <si>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</si>
  <si>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</si>
  <si>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</si>
  <si>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</si>
  <si>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</si>
  <si>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</si>
  <si>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</si>
  <si>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</si>
  <si>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</si>
  <si>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</si>
  <si>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</si>
  <si>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</si>
  <si>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</si>
  <si>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</si>
  <si>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</si>
  <si>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</si>
  <si>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</si>
  <si>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</si>
  <si>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</si>
  <si>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</si>
  <si>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</si>
  <si>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</si>
  <si>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</si>
  <si>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</si>
  <si>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</si>
  <si>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</si>
  <si>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</si>
  <si>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</si>
  <si>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</si>
  <si>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</si>
  <si>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</si>
  <si>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</si>
  <si>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</si>
  <si>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</si>
  <si>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</si>
  <si>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</si>
  <si>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</si>
  <si>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</si>
  <si>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</si>
  <si>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</si>
  <si>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</si>
  <si>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</si>
  <si>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</si>
  <si>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</si>
  <si>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</si>
  <si>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</si>
  <si>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</si>
  <si>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</si>
  <si>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</si>
  <si>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</si>
  <si>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</si>
  <si>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</si>
  <si>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</si>
  <si>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</si>
  <si>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</si>
  <si>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</si>
  <si>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</si>
  <si>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</si>
  <si>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</si>
  <si>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</si>
  <si>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</si>
  <si>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</si>
  <si>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</si>
  <si>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</si>
  <si>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</si>
  <si>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</si>
  <si>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</si>
  <si>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</si>
  <si>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</si>
  <si>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</si>
  <si>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</si>
  <si>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</si>
  <si>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</si>
  <si>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</si>
  <si>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</si>
  <si>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</si>
  <si>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</si>
  <si>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</si>
  <si>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</si>
  <si>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</si>
  <si>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</si>
  <si>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</si>
  <si>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</si>
  <si>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</si>
  <si>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</si>
  <si>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</si>
  <si>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</si>
  <si>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</si>
  <si>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</si>
  <si>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</si>
  <si>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</si>
  <si>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</si>
  <si>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</si>
  <si>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</si>
  <si>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</si>
  <si>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</si>
  <si>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</si>
  <si>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</si>
  <si>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</si>
  <si>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</si>
  <si>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</si>
  <si>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</si>
  <si>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</si>
  <si>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</si>
  <si>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</si>
  <si>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</si>
  <si>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</si>
  <si>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</si>
  <si>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</si>
  <si>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</si>
  <si>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</si>
  <si>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</si>
  <si>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</si>
  <si>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</si>
  <si>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</si>
  <si>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</si>
  <si>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</si>
  <si>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</si>
  <si>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</si>
  <si>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</si>
  <si>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</si>
  <si>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</si>
  <si>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</si>
  <si>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</si>
  <si>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</si>
  <si>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</si>
  <si>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</si>
  <si>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</si>
  <si>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</si>
  <si>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</si>
  <si>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</si>
  <si>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</si>
  <si>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</si>
  <si>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</si>
  <si>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</si>
  <si>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</si>
  <si>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</si>
  <si>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</si>
  <si>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</si>
  <si>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</si>
  <si>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</si>
  <si>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</si>
  <si>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</si>
  <si>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</si>
  <si>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</si>
  <si>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</si>
  <si>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</si>
  <si>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</si>
  <si>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</si>
  <si>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</si>
  <si>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</si>
  <si>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</si>
  <si>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</si>
  <si>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</si>
  <si>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</si>
  <si>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</si>
  <si>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</si>
  <si>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</si>
  <si>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</si>
  <si>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</si>
  <si>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</si>
  <si>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</si>
  <si>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</si>
  <si>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</si>
  <si>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</si>
  <si>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</si>
  <si>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</si>
  <si>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</si>
  <si>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</si>
  <si>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</si>
  <si>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</si>
  <si>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</si>
  <si>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</si>
  <si>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</si>
  <si>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</si>
  <si>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</si>
  <si>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</si>
  <si>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</si>
  <si>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</si>
  <si>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</si>
  <si>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</si>
  <si>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</si>
  <si>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</si>
  <si>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</si>
  <si>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</si>
  <si>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</si>
  <si>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</si>
  <si>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</si>
  <si>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</si>
  <si>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</si>
  <si>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</si>
  <si>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</si>
  <si>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</si>
  <si>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</si>
  <si>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</si>
  <si>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</si>
  <si>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</si>
  <si>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</si>
  <si>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</si>
  <si>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</si>
  <si>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</si>
  <si>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</si>
  <si>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</si>
  <si>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</si>
  <si>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</si>
  <si>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</si>
  <si>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</si>
  <si>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</si>
  <si>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</si>
  <si>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</si>
  <si>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</si>
  <si>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</si>
  <si>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</si>
  <si>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</si>
  <si>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</si>
  <si>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</si>
  <si>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</si>
  <si>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</si>
  <si>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</si>
  <si>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</si>
  <si>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</si>
  <si>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</si>
  <si>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</si>
  <si>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</si>
  <si>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</si>
  <si>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</si>
  <si>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</si>
  <si>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</si>
  <si>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</si>
  <si>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</si>
  <si>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</si>
  <si>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</si>
  <si>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</si>
  <si>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</si>
  <si>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</si>
  <si>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</si>
  <si>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</si>
  <si>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</si>
  <si>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</si>
  <si>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</si>
  <si>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</si>
  <si>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</si>
  <si>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</si>
  <si>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</si>
  <si>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</si>
  <si>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</si>
  <si>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</si>
  <si>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</si>
  <si>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</si>
  <si>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</si>
  <si>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</si>
  <si>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</si>
  <si>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</si>
  <si>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</si>
  <si>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</si>
  <si>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</si>
  <si>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</si>
  <si>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</si>
  <si>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</si>
  <si>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</si>
  <si>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</si>
  <si>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</si>
  <si>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</si>
  <si>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</si>
  <si>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</si>
  <si>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</si>
  <si>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</si>
  <si>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</si>
  <si>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</si>
  <si>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</si>
  <si>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</si>
  <si>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</si>
  <si>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</si>
  <si>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</si>
  <si>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</si>
  <si>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</si>
  <si>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</si>
  <si>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</si>
  <si>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</si>
  <si>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</si>
  <si>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</si>
  <si>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</si>
  <si>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</si>
  <si>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</si>
  <si>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</si>
  <si>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</si>
  <si>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</si>
  <si>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</si>
  <si>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</si>
  <si>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</si>
  <si>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</si>
  <si>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</si>
  <si>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</si>
  <si>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</si>
  <si>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</si>
  <si>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</si>
  <si>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</si>
  <si>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</si>
  <si>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</si>
  <si>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</si>
  <si>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</si>
  <si>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</si>
  <si>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</si>
  <si>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</si>
  <si>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</si>
  <si>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</si>
  <si>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</si>
  <si>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</si>
  <si>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</si>
  <si>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</si>
  <si>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</si>
  <si>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</si>
  <si>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</si>
  <si>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</si>
  <si>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</si>
  <si>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</si>
  <si>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</si>
  <si>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</si>
  <si>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</si>
  <si>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</si>
  <si>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</si>
  <si>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</si>
  <si>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</si>
  <si>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</si>
  <si>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</si>
  <si>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</si>
  <si>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</si>
  <si>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</si>
  <si>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</si>
  <si>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</si>
  <si>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</si>
  <si>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</si>
  <si>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</si>
  <si>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</si>
  <si>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</si>
  <si>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</si>
  <si>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</si>
  <si>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</si>
  <si>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</si>
  <si>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</si>
  <si>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</si>
  <si>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</si>
  <si>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</si>
  <si>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</si>
  <si>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</si>
  <si>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</si>
  <si>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</si>
  <si>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</si>
  <si>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</si>
  <si>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</si>
  <si>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</si>
  <si>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</si>
  <si>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</si>
  <si>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</si>
  <si>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</si>
  <si>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</si>
  <si>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</si>
  <si>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</si>
  <si>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</si>
  <si>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</si>
  <si>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</si>
  <si>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</si>
  <si>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</si>
  <si>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</si>
  <si>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</si>
  <si>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</si>
  <si>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</si>
  <si>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</si>
  <si>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</si>
  <si>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</si>
  <si>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</si>
  <si>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</si>
  <si>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</si>
  <si>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</si>
  <si>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</si>
  <si>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</si>
  <si>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</si>
  <si>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</si>
  <si>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</si>
  <si>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</si>
  <si>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</si>
  <si>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</si>
  <si>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</si>
  <si>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</si>
  <si>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</si>
  <si>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</si>
  <si>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</si>
  <si>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</si>
  <si>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</si>
  <si>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</si>
  <si>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</si>
  <si>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</si>
  <si>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</si>
  <si>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</si>
  <si>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</si>
  <si>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</si>
  <si>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</si>
  <si>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</si>
  <si>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</si>
  <si>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</si>
  <si>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</si>
  <si>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</si>
  <si>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</si>
  <si>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</si>
  <si>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</si>
  <si>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</si>
  <si>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</si>
  <si>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</si>
  <si>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</si>
  <si>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</si>
  <si>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</si>
  <si>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</si>
  <si>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</si>
  <si>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</si>
  <si>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</si>
  <si>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</si>
  <si>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</si>
  <si>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</si>
  <si>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</si>
  <si>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</si>
  <si>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</si>
  <si>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</si>
  <si>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</si>
  <si>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</si>
  <si>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</si>
  <si>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</si>
  <si>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</si>
  <si>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</si>
  <si>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</si>
  <si>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</si>
  <si>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</si>
  <si>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</si>
  <si>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</si>
  <si>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</si>
  <si>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</si>
  <si>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</si>
  <si>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</si>
  <si>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</si>
  <si>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</si>
  <si>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</si>
  <si>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</si>
  <si>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</si>
  <si>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</si>
  <si>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</si>
  <si>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</si>
  <si>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</si>
  <si>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</si>
  <si>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</si>
  <si>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</si>
  <si>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</si>
  <si>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</si>
  <si>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</si>
  <si>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</si>
  <si>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</si>
  <si>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</si>
  <si>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</si>
  <si>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</si>
  <si>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</si>
  <si>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</si>
  <si>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</si>
  <si>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</si>
  <si>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</si>
  <si>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</si>
  <si>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</si>
  <si>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</si>
  <si>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</si>
  <si>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</si>
  <si>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</si>
  <si>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</si>
  <si>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</si>
  <si>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</si>
  <si>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</si>
  <si>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</si>
  <si>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</si>
  <si>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</si>
  <si>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</si>
  <si>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</si>
  <si>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</si>
  <si>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</si>
  <si>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</si>
  <si>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</si>
  <si>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</si>
  <si>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</si>
  <si>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</si>
  <si>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</si>
  <si>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</si>
  <si>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</si>
  <si>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</si>
  <si>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</si>
  <si>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</si>
  <si>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</si>
  <si>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</si>
  <si>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</si>
  <si>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</si>
  <si>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</si>
  <si>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</si>
  <si>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</si>
  <si>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</si>
  <si>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</si>
  <si>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</si>
  <si>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</si>
  <si>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</si>
  <si>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</si>
  <si>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</si>
  <si>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</si>
  <si>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</si>
  <si>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</si>
  <si>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</si>
  <si>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</si>
  <si>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</si>
  <si>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</si>
  <si>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</si>
  <si>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</si>
  <si>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</si>
  <si>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</si>
  <si>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</si>
  <si>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</si>
  <si>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</si>
  <si>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</si>
  <si>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</si>
  <si>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</si>
  <si>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</si>
  <si>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</si>
  <si>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</si>
  <si>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</si>
  <si>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</si>
  <si>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</si>
  <si>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</si>
  <si>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</si>
  <si>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</si>
  <si>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</si>
  <si>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</si>
  <si>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</si>
  <si>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</si>
  <si>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</si>
  <si>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</si>
  <si>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</si>
  <si>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</si>
  <si>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</si>
  <si>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</si>
  <si>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</si>
  <si>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</si>
  <si>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</si>
  <si>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</si>
  <si>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</si>
  <si>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</si>
  <si>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</si>
  <si>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</si>
  <si>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</si>
  <si>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</si>
  <si>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</si>
  <si>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</si>
  <si>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</si>
  <si>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</si>
  <si>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</si>
  <si>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</si>
  <si>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</si>
  <si>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</si>
  <si>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</si>
  <si>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</si>
  <si>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</si>
  <si>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</si>
  <si>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</si>
  <si>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</si>
  <si>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</si>
  <si>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</si>
  <si>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</si>
  <si>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</si>
  <si>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</si>
  <si>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</si>
  <si>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</si>
  <si>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</si>
  <si>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</si>
  <si>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</si>
  <si>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</si>
  <si>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</si>
  <si>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</si>
  <si>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</si>
  <si>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</si>
  <si>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</si>
  <si>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</si>
  <si>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</si>
  <si>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</si>
  <si>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</si>
  <si>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</si>
  <si>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</si>
  <si>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</si>
  <si>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</si>
  <si>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</si>
  <si>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</si>
  <si>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</si>
  <si>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</si>
  <si>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</si>
  <si>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</si>
  <si>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</si>
  <si>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</si>
  <si>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</si>
  <si>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</si>
  <si>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</si>
  <si>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</si>
  <si>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</si>
  <si>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</si>
  <si>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</si>
  <si>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</si>
  <si>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</si>
  <si>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</si>
  <si>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</si>
  <si>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</si>
  <si>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</si>
  <si>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</si>
  <si>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</si>
  <si>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</si>
  <si>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</si>
  <si>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</si>
  <si>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</si>
  <si>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</si>
  <si>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</si>
  <si>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</si>
  <si>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</si>
  <si>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</si>
  <si>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</si>
  <si>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</si>
  <si>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</si>
  <si>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</si>
  <si>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</si>
  <si>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</si>
  <si>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</si>
  <si>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</si>
  <si>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</si>
  <si>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</si>
  <si>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</si>
  <si>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</si>
  <si>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</si>
  <si>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</si>
  <si>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</si>
  <si>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</si>
  <si>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</si>
  <si>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</si>
  <si>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</si>
  <si>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</si>
  <si>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</si>
  <si>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</si>
  <si>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</si>
  <si>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</si>
  <si>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</si>
  <si>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</si>
  <si>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</si>
  <si>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</si>
  <si>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</si>
  <si>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</si>
  <si>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</si>
  <si>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</si>
  <si>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</si>
  <si>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</si>
  <si>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</si>
  <si>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</si>
  <si>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</si>
  <si>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</si>
  <si>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</si>
  <si>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</si>
  <si>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</si>
  <si>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</si>
  <si>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</si>
  <si>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</si>
  <si>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</si>
  <si>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</si>
  <si>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</si>
  <si>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</si>
  <si>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</si>
  <si>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</si>
  <si>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</si>
  <si>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</si>
  <si>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</si>
  <si>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</si>
  <si>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</si>
  <si>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</si>
  <si>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</si>
  <si>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</si>
  <si>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</si>
  <si>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</si>
  <si>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</si>
  <si>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</si>
  <si>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</si>
  <si>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</si>
  <si>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</si>
  <si>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</si>
  <si>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</si>
  <si>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</si>
  <si>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</si>
  <si>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</si>
  <si>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</si>
  <si>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</si>
  <si>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</si>
  <si>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</si>
  <si>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</si>
  <si>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</si>
  <si>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</si>
  <si>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</si>
  <si>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</si>
  <si>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</si>
  <si>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</si>
  <si>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</si>
  <si>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</si>
  <si>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</si>
  <si>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</si>
  <si>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</si>
  <si>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</si>
  <si>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</si>
  <si>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</si>
  <si>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</si>
  <si>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</si>
  <si>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</si>
  <si>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</si>
  <si>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</si>
  <si>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</si>
  <si>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</si>
  <si>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</si>
  <si>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</si>
  <si>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</si>
  <si>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</si>
  <si>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</si>
  <si>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</si>
  <si>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</si>
  <si>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</si>
  <si>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</si>
  <si>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</si>
  <si>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</si>
  <si>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</si>
  <si>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</si>
  <si>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</si>
  <si>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</si>
  <si>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</si>
  <si>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</si>
  <si>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</si>
  <si>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</si>
  <si>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</si>
  <si>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</si>
  <si>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</si>
  <si>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</si>
  <si>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</si>
  <si>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</si>
  <si>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</si>
  <si>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</si>
  <si>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</si>
  <si>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</si>
  <si>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</si>
  <si>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</si>
  <si>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</si>
  <si>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</si>
  <si>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</si>
  <si>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</si>
  <si>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</si>
  <si>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</si>
  <si>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</si>
  <si>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</si>
  <si>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</si>
  <si>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</si>
  <si>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</si>
  <si>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</si>
  <si>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</si>
  <si>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</si>
  <si>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</si>
  <si>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</si>
  <si>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</si>
  <si>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</si>
  <si>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</si>
  <si>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</si>
  <si>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</si>
  <si>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</si>
  <si>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</si>
  <si>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</si>
  <si>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</si>
  <si>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</si>
  <si>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</si>
  <si>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</si>
  <si>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</si>
  <si>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</si>
  <si>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</si>
  <si>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</si>
  <si>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</si>
  <si>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</si>
  <si>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</si>
  <si>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</si>
  <si>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</si>
  <si>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</si>
  <si>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</si>
  <si>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</si>
  <si>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</si>
  <si>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</si>
  <si>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</si>
  <si>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</si>
  <si>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</si>
  <si>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</si>
  <si>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</si>
  <si>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</si>
  <si>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</si>
  <si>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</si>
  <si>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</si>
  <si>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</si>
  <si>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</si>
  <si>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</si>
  <si>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</si>
  <si>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</si>
  <si>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</si>
  <si>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</si>
  <si>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</si>
  <si>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</si>
  <si>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</si>
  <si>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</si>
  <si>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</si>
  <si>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</si>
  <si>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</si>
  <si>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</si>
  <si>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</si>
  <si>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</si>
  <si>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</si>
  <si>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</si>
  <si>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</si>
  <si>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</si>
  <si>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</si>
  <si>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</si>
  <si>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</si>
  <si>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</si>
  <si>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</si>
  <si>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</si>
  <si>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</si>
  <si>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</si>
  <si>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</si>
  <si>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</si>
  <si>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</si>
  <si>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</si>
  <si>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</si>
  <si>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</si>
  <si>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</si>
  <si>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</si>
  <si>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</si>
  <si>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</si>
  <si>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</si>
  <si>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</si>
  <si>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</si>
  <si>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</si>
  <si>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</si>
  <si>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</si>
  <si>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</si>
  <si>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</si>
  <si>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</si>
  <si>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</si>
  <si>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</si>
  <si>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</si>
  <si>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</si>
  <si>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</si>
  <si>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</si>
  <si>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</si>
  <si>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</si>
  <si>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</si>
  <si>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</si>
  <si>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</si>
  <si>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</si>
  <si>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</si>
  <si>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</si>
  <si>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</si>
  <si>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</si>
  <si>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</si>
  <si>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</si>
  <si>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</si>
  <si>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</si>
  <si>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</si>
  <si>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</si>
  <si>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</si>
  <si>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</si>
  <si>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</si>
  <si>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</si>
  <si>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</si>
  <si>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</si>
  <si>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</si>
  <si>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</si>
  <si>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</si>
  <si>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</si>
  <si>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</si>
  <si>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</si>
  <si>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</si>
  <si>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</si>
  <si>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</si>
  <si>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</si>
  <si>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</si>
  <si>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</si>
  <si>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</si>
  <si>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</si>
  <si>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</si>
  <si>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</si>
  <si>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</si>
  <si>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</si>
  <si>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</si>
  <si>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</si>
  <si>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</si>
  <si>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</si>
  <si>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</si>
  <si>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</si>
  <si>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</si>
  <si>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</si>
  <si>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</si>
  <si>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</si>
  <si>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</si>
  <si>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</si>
  <si>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</si>
  <si>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</si>
  <si>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</si>
  <si>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</si>
  <si>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</si>
  <si>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</si>
  <si>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</si>
  <si>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</si>
  <si>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</si>
  <si>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</si>
  <si>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</si>
  <si>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</si>
  <si>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</si>
  <si>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</si>
  <si>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</si>
  <si>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</si>
  <si>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</si>
  <si>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</si>
  <si>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</si>
  <si>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</si>
  <si>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</si>
  <si>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</si>
  <si>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</si>
  <si>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</si>
  <si>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</si>
  <si>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</si>
  <si>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</si>
  <si>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</si>
  <si>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</si>
  <si>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</si>
  <si>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</si>
  <si>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</si>
  <si>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</si>
  <si>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</si>
  <si>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</si>
  <si>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</si>
  <si>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</si>
  <si>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</si>
  <si>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</si>
  <si>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</si>
  <si>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</si>
  <si>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</si>
  <si>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</si>
  <si>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</si>
  <si>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</si>
  <si>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</si>
  <si>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</si>
  <si>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</si>
  <si>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</si>
  <si>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</si>
  <si>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</si>
  <si>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</si>
  <si>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</si>
  <si>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</si>
  <si>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</si>
  <si>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</si>
  <si>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</si>
  <si>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</si>
  <si>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</si>
  <si>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</si>
  <si>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</si>
  <si>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</si>
  <si>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</si>
  <si>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</si>
  <si>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</si>
  <si>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</si>
  <si>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</si>
  <si>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</si>
  <si>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</si>
  <si>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</si>
  <si>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</si>
  <si>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</si>
  <si>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</si>
  <si>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</si>
  <si>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</si>
  <si>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</si>
  <si>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</si>
  <si>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</si>
  <si>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</si>
  <si>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</si>
  <si>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</si>
  <si>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</si>
  <si>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</si>
  <si>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</si>
  <si>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</si>
  <si>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</si>
  <si>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</si>
  <si>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</si>
  <si>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</si>
  <si>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</si>
  <si>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</si>
  <si>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</si>
  <si>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</si>
  <si>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</si>
  <si>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</si>
  <si>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</si>
  <si>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</si>
  <si>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</si>
  <si>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</si>
  <si>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</si>
  <si>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</si>
  <si>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</si>
  <si>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</si>
  <si>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</si>
  <si>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</si>
  <si>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</si>
  <si>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</si>
  <si>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</si>
  <si>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</si>
  <si>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</si>
  <si>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</si>
  <si>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</si>
  <si>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</si>
  <si>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</si>
  <si>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</si>
  <si>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</si>
  <si>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</si>
  <si>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</si>
  <si>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</si>
  <si>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</si>
  <si>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</si>
  <si>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</si>
  <si>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</si>
  <si>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</si>
  <si>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</si>
  <si>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</si>
  <si>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</si>
  <si>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</si>
  <si>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</si>
  <si>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</si>
  <si>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</si>
  <si>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</si>
  <si>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</si>
  <si>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</si>
  <si>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</si>
  <si>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</si>
  <si>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</si>
  <si>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</si>
  <si>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</si>
  <si>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</si>
  <si>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</si>
  <si>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</si>
  <si>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</si>
  <si>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</si>
  <si>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</si>
  <si>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</si>
  <si>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</si>
  <si>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</si>
  <si>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</si>
  <si>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</si>
  <si>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</si>
  <si>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</si>
  <si>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</si>
  <si>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</si>
  <si>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</si>
  <si>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</si>
  <si>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</si>
  <si>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</si>
  <si>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</si>
  <si>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</si>
  <si>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</si>
  <si>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</si>
  <si>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</si>
  <si>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</si>
  <si>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</si>
  <si>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</si>
  <si>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</si>
  <si>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</si>
  <si>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</si>
  <si>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</si>
  <si>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</si>
  <si>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</si>
  <si>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</si>
  <si>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</si>
  <si>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</si>
  <si>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</si>
  <si>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</si>
  <si>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</si>
  <si>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</si>
  <si>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</si>
  <si>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</si>
  <si>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</si>
  <si>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</si>
  <si>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</si>
  <si>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</si>
  <si>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</si>
  <si>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</si>
  <si>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</si>
  <si>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</si>
  <si>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</si>
  <si>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</si>
  <si>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</si>
  <si>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</si>
  <si>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</si>
  <si>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</si>
  <si>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</si>
  <si>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</si>
  <si>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</si>
  <si>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</si>
  <si>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</si>
  <si>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</si>
  <si>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</si>
  <si>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</si>
  <si>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</si>
  <si>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</si>
  <si>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</si>
  <si>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</si>
  <si>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</si>
  <si>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</si>
  <si>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</si>
  <si>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</si>
  <si>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</si>
  <si>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</si>
  <si>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</si>
  <si>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</si>
  <si>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</si>
  <si>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</si>
  <si>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</si>
  <si>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</si>
  <si>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</si>
  <si>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</si>
  <si>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</si>
  <si>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</si>
  <si>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</si>
  <si>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</si>
  <si>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</si>
  <si>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</si>
  <si>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</si>
  <si>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</si>
  <si>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</si>
  <si>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</si>
  <si>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</si>
  <si>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</si>
  <si>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</si>
  <si>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</si>
  <si>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</si>
  <si>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</si>
  <si>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</si>
  <si>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</si>
  <si>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</si>
  <si>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</si>
  <si>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</si>
  <si>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</si>
  <si>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</si>
  <si>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</si>
  <si>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</si>
  <si>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</si>
  <si>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</si>
  <si>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</si>
  <si>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</si>
  <si>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</si>
  <si>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</si>
  <si>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</si>
  <si>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</si>
  <si>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</si>
  <si>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</si>
  <si>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</si>
  <si>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</si>
  <si>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</si>
  <si>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</si>
  <si>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</si>
  <si>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</si>
  <si>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</si>
  <si>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</si>
  <si>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</si>
  <si>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</si>
  <si>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</si>
  <si>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</si>
  <si>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</si>
  <si>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</si>
  <si>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</si>
  <si>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</si>
  <si>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</si>
  <si>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</si>
  <si>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</si>
  <si>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</si>
  <si>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</si>
  <si>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</si>
  <si>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</si>
  <si>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</si>
  <si>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</si>
  <si>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</si>
  <si>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</si>
  <si>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</si>
  <si>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</si>
  <si>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</si>
  <si>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</si>
  <si>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</si>
  <si>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</si>
  <si>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</si>
  <si>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</si>
  <si>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</si>
  <si>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</si>
  <si>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</si>
  <si>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</si>
  <si>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</si>
  <si>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</si>
  <si>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</si>
  <si>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</si>
  <si>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</si>
  <si>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</si>
  <si>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</si>
  <si>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</si>
  <si>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</si>
  <si>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</si>
  <si>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</si>
  <si>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</si>
  <si>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</si>
  <si>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</si>
  <si>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</si>
  <si>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</si>
  <si>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</si>
  <si>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</si>
  <si>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</si>
  <si>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</si>
  <si>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</si>
  <si>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</si>
  <si>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</si>
  <si>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</si>
  <si>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</si>
  <si>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</si>
  <si>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</si>
  <si>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</si>
  <si>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</si>
  <si>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</si>
  <si>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</si>
  <si>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</si>
  <si>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</si>
  <si>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</si>
  <si>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</si>
  <si>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</si>
  <si>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</si>
  <si>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</si>
  <si>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</si>
  <si>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</si>
  <si>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</si>
  <si>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</si>
  <si>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</si>
  <si>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</si>
  <si>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</si>
  <si>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</si>
  <si>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</si>
  <si>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</si>
  <si>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</si>
  <si>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</si>
  <si>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</si>
  <si>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</si>
  <si>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</si>
  <si>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</si>
  <si>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</si>
  <si>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</si>
  <si>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</si>
  <si>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</si>
  <si>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</si>
  <si>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</si>
  <si>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</si>
  <si>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</si>
  <si>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</si>
  <si>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</si>
  <si>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</si>
  <si>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</si>
  <si>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</si>
  <si>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</si>
  <si>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</si>
  <si>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</si>
  <si>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</si>
  <si>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</si>
  <si>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</si>
  <si>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</si>
  <si>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</si>
  <si>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</si>
  <si>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</si>
  <si>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</si>
  <si>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</si>
  <si>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</si>
  <si>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</si>
  <si>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</si>
  <si>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</si>
  <si>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</si>
  <si>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</si>
  <si>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</si>
  <si>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</si>
  <si>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</si>
  <si>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</si>
  <si>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</si>
  <si>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</si>
  <si>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</si>
  <si>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</si>
  <si>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</si>
  <si>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</si>
  <si>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</si>
  <si>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</si>
  <si>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</si>
  <si>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</si>
  <si>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</si>
  <si>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</si>
  <si>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</si>
  <si>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</si>
  <si>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</si>
  <si>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</si>
  <si>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</si>
  <si>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</si>
  <si>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</si>
  <si>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</si>
  <si>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</si>
  <si>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</si>
  <si>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</si>
  <si>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</si>
  <si>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</si>
  <si>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</si>
  <si>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</si>
  <si>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</si>
  <si>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</si>
  <si>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</si>
  <si>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</si>
  <si>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</si>
  <si>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</si>
  <si>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</si>
  <si>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</si>
  <si>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</si>
  <si>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</si>
  <si>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</si>
  <si>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</si>
  <si>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</si>
  <si>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</si>
  <si>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</si>
  <si>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</si>
  <si>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</si>
  <si>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</si>
  <si>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</si>
  <si>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</si>
  <si>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</si>
  <si>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</si>
  <si>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</si>
  <si>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</si>
  <si>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</si>
  <si>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</si>
  <si>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</si>
  <si>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</si>
  <si>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</si>
  <si>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</si>
  <si>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</si>
  <si>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</si>
  <si>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</si>
  <si>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</si>
  <si>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</si>
  <si>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</si>
  <si>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</si>
  <si>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</si>
  <si>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</si>
  <si>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</si>
  <si>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</si>
  <si>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</si>
  <si>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</si>
  <si>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</si>
  <si>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</si>
  <si>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</si>
  <si>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</si>
  <si>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</si>
  <si>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</si>
  <si>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</si>
  <si>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</si>
  <si>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</si>
  <si>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</si>
  <si>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</si>
  <si>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</si>
  <si>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</si>
  <si>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</si>
  <si>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</si>
  <si>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</si>
  <si>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</si>
  <si>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</si>
  <si>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</si>
  <si>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</si>
  <si>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</si>
  <si>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</si>
  <si>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</si>
  <si>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</si>
  <si>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</si>
  <si>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</si>
  <si>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</si>
  <si>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</si>
  <si>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</si>
  <si>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</si>
  <si>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</si>
  <si>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</si>
  <si>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</si>
  <si>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</si>
  <si>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</si>
  <si>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</si>
  <si>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</si>
  <si>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</si>
  <si>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</si>
  <si>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</si>
  <si>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</si>
  <si>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</si>
  <si>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</si>
  <si>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</si>
  <si>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</si>
  <si>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</si>
  <si>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</si>
  <si>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</si>
  <si>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</si>
  <si>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</si>
  <si>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</si>
  <si>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</si>
  <si>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</si>
  <si>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</si>
  <si>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</si>
  <si>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</si>
  <si>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</si>
  <si>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</si>
  <si>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</si>
  <si>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</si>
  <si>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</si>
  <si>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</si>
  <si>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</si>
  <si>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</si>
  <si>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</si>
  <si>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</si>
  <si>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</si>
  <si>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</si>
  <si>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</si>
  <si>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</si>
  <si>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</si>
  <si>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</si>
  <si>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</si>
  <si>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</si>
  <si>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</si>
  <si>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</si>
  <si>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</si>
  <si>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</si>
  <si>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</si>
  <si>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</si>
  <si>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</si>
  <si>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</si>
  <si>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</si>
  <si>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</si>
  <si>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</si>
  <si>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</si>
  <si>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</si>
  <si>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</si>
  <si>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</si>
  <si>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</si>
  <si>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</si>
  <si>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</si>
  <si>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</si>
  <si>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</si>
  <si>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</si>
  <si>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</si>
  <si>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</si>
  <si>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</si>
  <si>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</si>
  <si>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</si>
  <si>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</si>
  <si>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</si>
  <si>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</si>
  <si>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</si>
  <si>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</si>
  <si>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</si>
  <si>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</si>
  <si>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</si>
  <si>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</si>
  <si>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</si>
  <si>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</si>
  <si>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</si>
  <si>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</si>
  <si>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</si>
  <si>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</si>
  <si>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</si>
  <si>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</si>
  <si>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</si>
  <si>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</si>
  <si>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</si>
  <si>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</si>
  <si>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</si>
  <si>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</si>
  <si>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</si>
  <si>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</si>
  <si>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</si>
  <si>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</si>
  <si>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</si>
  <si>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</si>
  <si>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</si>
  <si>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</si>
  <si>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</si>
  <si>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</si>
  <si>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</si>
  <si>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</si>
  <si>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</si>
  <si>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</si>
  <si>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</si>
  <si>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</si>
  <si>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</si>
  <si>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</si>
  <si>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</si>
  <si>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</si>
  <si>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</si>
  <si>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</si>
  <si>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</si>
  <si>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</si>
  <si>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</si>
  <si>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</si>
  <si>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</si>
  <si>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</si>
  <si>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</si>
  <si>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</si>
  <si>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</si>
  <si>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</si>
  <si>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</si>
  <si>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</si>
  <si>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</si>
  <si>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</si>
  <si>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</si>
  <si>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</si>
  <si>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</si>
  <si>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</si>
  <si>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</si>
  <si>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</si>
  <si>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</si>
  <si>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</si>
  <si>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</si>
  <si>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</si>
  <si>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</si>
  <si>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</si>
  <si>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</si>
  <si>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</si>
  <si>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</si>
  <si>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</si>
  <si>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</si>
  <si>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</si>
  <si>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</si>
  <si>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</si>
  <si>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</si>
  <si>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</si>
  <si>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</si>
  <si>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</si>
  <si>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</si>
  <si>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</si>
  <si>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</si>
  <si>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</si>
  <si>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</si>
  <si>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</si>
  <si>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</si>
  <si>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</si>
  <si>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</si>
  <si>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</si>
  <si>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</si>
  <si>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</si>
  <si>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</si>
  <si>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</si>
  <si>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</si>
  <si>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</si>
  <si>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</si>
  <si>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</si>
  <si>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</si>
  <si>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</si>
  <si>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</si>
  <si>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</si>
  <si>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</si>
  <si>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</si>
  <si>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</si>
  <si>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</si>
  <si>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</si>
  <si>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</si>
  <si>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</si>
  <si>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</si>
  <si>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</si>
  <si>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</si>
  <si>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</si>
  <si>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</si>
  <si>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</si>
  <si>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</si>
  <si>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</si>
  <si>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</si>
  <si>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</si>
  <si>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</si>
  <si>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</si>
  <si>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</si>
  <si>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</si>
  <si>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</si>
  <si>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</si>
  <si>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</si>
  <si>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</si>
  <si>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</si>
  <si>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</si>
  <si>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</si>
  <si>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</si>
  <si>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</si>
  <si>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</si>
  <si>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</si>
  <si>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</si>
  <si>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</si>
  <si>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</si>
  <si>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</si>
  <si>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</si>
  <si>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</si>
  <si>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</si>
  <si>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</si>
  <si>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</si>
  <si>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</si>
  <si>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</si>
  <si>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</si>
  <si>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</si>
  <si>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</si>
  <si>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</si>
  <si>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</si>
  <si>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</si>
  <si>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</si>
  <si>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</si>
  <si>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</si>
  <si>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</si>
  <si>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</si>
  <si>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</si>
  <si>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</si>
  <si>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</si>
  <si>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</si>
  <si>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</si>
  <si>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</si>
  <si>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</si>
  <si>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</si>
  <si>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</si>
  <si>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</si>
  <si>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</si>
  <si>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</si>
  <si>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</si>
  <si>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</si>
  <si>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</si>
  <si>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</si>
  <si>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</si>
  <si>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</si>
  <si>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</si>
  <si>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</si>
  <si>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</si>
  <si>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</si>
  <si>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</si>
  <si>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</si>
  <si>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</si>
  <si>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</si>
  <si>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</si>
  <si>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</si>
  <si>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</si>
  <si>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</si>
  <si>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</si>
  <si>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</si>
  <si>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</si>
  <si>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</si>
  <si>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</si>
  <si>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</si>
  <si>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</si>
  <si>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</si>
  <si>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</si>
  <si>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</si>
  <si>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</si>
  <si>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</si>
  <si>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</si>
  <si>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</si>
  <si>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</si>
  <si>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</si>
  <si>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</si>
  <si>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</si>
  <si>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</si>
  <si>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</si>
  <si>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</si>
  <si>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</si>
  <si>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</si>
  <si>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</si>
  <si>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</si>
  <si>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</si>
  <si>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</si>
  <si>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</si>
  <si>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</si>
  <si>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</si>
  <si>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</si>
  <si>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</si>
  <si>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</si>
  <si>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</si>
  <si>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</si>
  <si>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</si>
  <si>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</si>
  <si>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</si>
  <si>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</si>
  <si>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</si>
  <si>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</si>
  <si>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</si>
  <si>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</si>
  <si>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</si>
  <si>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</si>
  <si>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</si>
  <si>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</si>
  <si>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</si>
  <si>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</si>
  <si>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</si>
  <si>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</si>
  <si>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</si>
  <si>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</si>
  <si>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</si>
  <si>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</si>
  <si>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</si>
  <si>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</si>
  <si>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</si>
  <si>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</si>
  <si>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</si>
  <si>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</si>
  <si>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</si>
  <si>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</si>
  <si>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</si>
  <si>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</si>
  <si>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</si>
  <si>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</si>
  <si>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</si>
  <si>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</si>
  <si>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</si>
  <si>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</si>
  <si>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</si>
  <si>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</si>
  <si>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</si>
  <si>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</si>
  <si>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</si>
  <si>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</si>
  <si>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</si>
  <si>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</si>
  <si>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</si>
  <si>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</si>
  <si>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</si>
  <si>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</si>
  <si>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</si>
  <si>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</si>
  <si>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</si>
  <si>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</si>
  <si>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</si>
  <si>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</si>
  <si>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</si>
  <si>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</si>
  <si>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</si>
  <si>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</si>
  <si>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</si>
  <si>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</si>
  <si>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</si>
  <si>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</si>
  <si>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</si>
  <si>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</si>
  <si>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</si>
  <si>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</si>
  <si>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</si>
  <si>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</si>
  <si>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</si>
  <si>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</si>
  <si>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</si>
  <si>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</si>
  <si>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</si>
  <si>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</si>
  <si>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</si>
  <si>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</si>
  <si>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</si>
  <si>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</si>
  <si>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</si>
  <si>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</si>
  <si>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</si>
  <si>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</si>
  <si>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</si>
  <si>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</si>
  <si>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</si>
  <si>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</si>
  <si>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</si>
  <si>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</si>
  <si>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</si>
  <si>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</si>
  <si>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</si>
  <si>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</si>
  <si>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</si>
  <si>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</si>
  <si>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</si>
  <si>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</si>
  <si>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</si>
  <si>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</si>
  <si>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</si>
  <si>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</si>
  <si>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</si>
  <si>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</si>
  <si>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</si>
  <si>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</si>
  <si>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</si>
  <si>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</si>
  <si>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</si>
  <si>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</si>
  <si>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</si>
  <si>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</si>
  <si>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</si>
  <si>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</si>
  <si>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</si>
  <si>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</si>
  <si>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</si>
  <si>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</si>
  <si>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</si>
  <si>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</si>
  <si>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</si>
  <si>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</si>
  <si>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</si>
  <si>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</si>
  <si>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</si>
  <si>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</si>
  <si>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</si>
  <si>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</si>
  <si>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</si>
  <si>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</si>
  <si>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</si>
  <si>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</si>
  <si>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</si>
  <si>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</si>
  <si>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</si>
  <si>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</si>
  <si>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</si>
  <si>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</si>
  <si>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</si>
  <si>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</si>
  <si>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</si>
  <si>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</si>
  <si>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</si>
  <si>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</si>
  <si>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</si>
  <si>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</si>
  <si>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</si>
  <si>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</si>
  <si>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</si>
  <si>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</si>
  <si>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</si>
  <si>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</si>
  <si>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</si>
  <si>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</si>
  <si>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</si>
  <si>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</si>
  <si>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</si>
  <si>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</si>
  <si>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</si>
  <si>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</si>
  <si>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</si>
  <si>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</si>
  <si>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</si>
  <si>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</si>
  <si>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</si>
  <si>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</si>
  <si>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</si>
  <si>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</si>
  <si>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</si>
  <si>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</si>
  <si>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</si>
  <si>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</si>
  <si>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</si>
  <si>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</si>
  <si>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</si>
  <si>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</si>
  <si>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</si>
  <si>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</si>
  <si>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</si>
  <si>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</si>
  <si>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</si>
  <si>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</si>
  <si>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</si>
  <si>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</si>
  <si>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</si>
  <si>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</si>
  <si>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</si>
  <si>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</si>
  <si>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</si>
  <si>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</si>
  <si>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</si>
  <si>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</si>
  <si>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</si>
  <si>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</si>
  <si>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</si>
  <si>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</si>
  <si>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</si>
  <si>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</si>
  <si>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</si>
  <si>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</si>
  <si>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</si>
  <si>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</si>
  <si>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</si>
  <si>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</si>
  <si>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</si>
  <si>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</si>
  <si>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</si>
  <si>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</si>
  <si>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</si>
  <si>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</si>
  <si>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</si>
  <si>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</si>
  <si>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</si>
  <si>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</si>
  <si>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</si>
  <si>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</si>
  <si>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</si>
  <si>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</si>
  <si>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</si>
  <si>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</si>
  <si>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</si>
  <si>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</si>
  <si>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</si>
  <si>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</si>
  <si>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</si>
  <si>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</si>
  <si>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</si>
  <si>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</si>
  <si>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</si>
  <si>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</si>
  <si>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</si>
  <si>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</si>
  <si>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</si>
  <si>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</si>
  <si>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</si>
  <si>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</si>
  <si>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</si>
  <si>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</si>
  <si>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</si>
  <si>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</si>
  <si>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</si>
  <si>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</si>
  <si>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</si>
  <si>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</si>
  <si>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</si>
  <si>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</si>
  <si>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</si>
  <si>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</si>
  <si>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</si>
  <si>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</si>
  <si>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</si>
  <si>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</si>
  <si>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</si>
  <si>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</si>
  <si>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</si>
  <si>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</si>
  <si>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</si>
  <si>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</si>
  <si>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</si>
  <si>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</si>
  <si>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</si>
  <si>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</si>
  <si>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</si>
  <si>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</si>
  <si>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</si>
  <si>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</si>
  <si>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</si>
  <si>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</si>
  <si>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</si>
  <si>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</si>
  <si>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</si>
  <si>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</si>
  <si>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</si>
  <si>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</si>
  <si>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</si>
  <si>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</si>
  <si>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</si>
  <si>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</si>
  <si>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</si>
  <si>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</si>
  <si>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</si>
  <si>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</si>
  <si>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</si>
  <si>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</si>
  <si>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</si>
  <si>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</si>
  <si>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</si>
  <si>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</si>
  <si>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</si>
  <si>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</si>
  <si>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</si>
  <si>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</si>
  <si>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</si>
  <si>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</si>
  <si>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</si>
  <si>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</si>
  <si>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</si>
  <si>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</si>
  <si>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</si>
  <si>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</si>
  <si>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</si>
  <si>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</si>
  <si>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</si>
  <si>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</si>
  <si>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</si>
  <si>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</si>
  <si>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</si>
  <si>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</si>
  <si>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</si>
  <si>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</si>
  <si>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</si>
  <si>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</si>
  <si>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</si>
  <si>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</si>
  <si>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</si>
  <si>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</si>
  <si>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</si>
  <si>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</si>
  <si>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</si>
  <si>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</si>
  <si>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</si>
  <si>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</si>
  <si>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</si>
  <si>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</si>
  <si>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</si>
  <si>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</si>
  <si>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</si>
  <si>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</si>
  <si>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</si>
  <si>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</si>
  <si>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</si>
  <si>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</si>
  <si>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</si>
  <si>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</si>
  <si>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</si>
  <si>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</si>
  <si>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</si>
  <si>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</si>
  <si>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</si>
  <si>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</si>
  <si>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</si>
  <si>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</si>
  <si>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</si>
  <si>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</si>
  <si>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</si>
  <si>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</si>
  <si>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</si>
  <si>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</si>
  <si>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</si>
  <si>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</si>
  <si>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</si>
  <si>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</si>
  <si>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</si>
  <si>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</si>
  <si>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</si>
  <si>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</si>
  <si>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</si>
  <si>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</si>
  <si>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</si>
  <si>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</si>
  <si>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</si>
  <si>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</si>
  <si>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</si>
  <si>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</si>
  <si>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</si>
  <si>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</si>
  <si>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</si>
  <si>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</si>
  <si>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</si>
  <si>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</si>
  <si>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</si>
  <si>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</si>
  <si>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</si>
  <si>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</si>
  <si>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</si>
  <si>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</si>
  <si>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</si>
  <si>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</si>
  <si>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</si>
  <si>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</si>
  <si>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</si>
  <si>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</si>
  <si>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</si>
  <si>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</si>
  <si>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</si>
  <si>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</si>
  <si>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</si>
  <si>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</si>
  <si>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</si>
  <si>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</si>
  <si>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</si>
  <si>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</si>
  <si>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</si>
  <si>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</si>
  <si>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</si>
  <si>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</si>
  <si>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</si>
  <si>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</si>
  <si>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</si>
  <si>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</si>
  <si>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</si>
  <si>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</si>
  <si>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</si>
  <si>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</si>
  <si>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</si>
  <si>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</si>
  <si>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</si>
  <si>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</si>
  <si>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</si>
  <si>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</si>
  <si>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</si>
  <si>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</si>
  <si>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</si>
  <si>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</si>
  <si>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</si>
  <si>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</si>
  <si>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</si>
  <si>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</si>
  <si>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</si>
  <si>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</si>
  <si>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</si>
  <si>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</si>
  <si>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</si>
  <si>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</si>
  <si>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</si>
  <si>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</si>
  <si>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</si>
  <si>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</si>
  <si>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</si>
  <si>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</si>
  <si>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</si>
  <si>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</si>
  <si>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</si>
  <si>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</si>
  <si>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</si>
  <si>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</si>
  <si>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</si>
  <si>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</si>
  <si>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</si>
  <si>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</si>
  <si>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</si>
  <si>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</si>
  <si>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</si>
  <si>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</si>
  <si>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</si>
  <si>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</si>
  <si>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</si>
  <si>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</si>
  <si>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</si>
  <si>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</si>
  <si>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</si>
  <si>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</si>
  <si>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</si>
  <si>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</si>
  <si>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</si>
  <si>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</si>
  <si>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</si>
  <si>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</si>
  <si>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</si>
  <si>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</si>
  <si>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</si>
  <si>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</si>
  <si>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</si>
  <si>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</si>
  <si>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</si>
  <si>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</si>
  <si>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</si>
  <si>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</si>
  <si>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</si>
  <si>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</si>
  <si>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</si>
  <si>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</si>
  <si>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</si>
  <si>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</si>
  <si>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</si>
  <si>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</si>
  <si>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</si>
  <si>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</si>
  <si>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</si>
  <si>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</si>
  <si>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</si>
  <si>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</si>
  <si>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</si>
  <si>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</si>
  <si>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</si>
  <si>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</si>
  <si>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</si>
  <si>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</si>
  <si>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</si>
  <si>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</si>
  <si>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</si>
  <si>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</si>
  <si>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</si>
  <si>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</si>
  <si>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</si>
  <si>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</si>
  <si>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</si>
  <si>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</si>
  <si>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</si>
  <si>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</si>
  <si>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</si>
  <si>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</si>
  <si>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</si>
  <si>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</si>
  <si>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</si>
  <si>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</si>
  <si>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</si>
  <si>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</si>
  <si>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</si>
  <si>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</si>
  <si>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</si>
  <si>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</si>
  <si>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</si>
  <si>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</si>
  <si>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</si>
  <si>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</si>
  <si>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</si>
  <si>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</si>
  <si>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</si>
  <si>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</si>
  <si>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</si>
  <si>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</si>
  <si>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</si>
  <si>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</si>
  <si>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</si>
  <si>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</si>
  <si>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</si>
  <si>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</si>
  <si>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</si>
  <si>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</si>
  <si>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</si>
  <si>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</si>
  <si>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</si>
  <si>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</si>
  <si>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</si>
  <si>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</si>
  <si>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</si>
  <si>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</si>
  <si>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</si>
  <si>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</si>
  <si>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</si>
  <si>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</si>
  <si>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</si>
  <si>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</si>
  <si>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</si>
  <si>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</si>
  <si>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</si>
  <si>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</si>
  <si>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</si>
  <si>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</si>
  <si>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</si>
  <si>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</si>
  <si>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</si>
  <si>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</si>
  <si>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</si>
  <si>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</si>
  <si>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</si>
  <si>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</si>
  <si>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</si>
  <si>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</si>
  <si>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</si>
  <si>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</si>
  <si>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</si>
  <si>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</si>
  <si>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</si>
  <si>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</si>
  <si>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</si>
  <si>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</si>
  <si>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</si>
  <si>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</si>
  <si>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</si>
  <si>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</si>
  <si>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</si>
  <si>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</si>
  <si>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</si>
  <si>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</si>
  <si>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</si>
  <si>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</si>
  <si>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</si>
  <si>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</si>
  <si>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</si>
  <si>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</si>
  <si>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</si>
  <si>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</si>
  <si>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</si>
  <si>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</si>
  <si>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</si>
  <si>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</si>
  <si>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</si>
  <si>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</si>
  <si>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</si>
  <si>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</si>
  <si>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</si>
  <si>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</si>
  <si>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</si>
  <si>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</si>
  <si>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</si>
  <si>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</si>
  <si>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</si>
  <si>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</si>
  <si>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</si>
  <si>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</si>
  <si>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</si>
  <si>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</si>
  <si>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</si>
  <si>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</si>
  <si>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</si>
  <si>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</si>
  <si>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</si>
  <si>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</si>
  <si>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</si>
  <si>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</si>
  <si>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</si>
  <si>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</si>
  <si>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</si>
  <si>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</si>
  <si>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</si>
  <si>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</si>
  <si>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</si>
  <si>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</si>
  <si>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</si>
  <si>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</si>
  <si>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</si>
  <si>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</si>
  <si>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</si>
  <si>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</si>
  <si>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</si>
  <si>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</si>
  <si>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</si>
  <si>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</si>
  <si>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</si>
  <si>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</si>
  <si>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</si>
  <si>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</si>
  <si>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</si>
  <si>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</si>
  <si>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</si>
  <si>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</si>
  <si>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</si>
  <si>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</si>
  <si>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</si>
  <si>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</si>
  <si>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</si>
  <si>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</si>
  <si>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</si>
  <si>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</si>
  <si>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</si>
  <si>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</si>
  <si>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</si>
  <si>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</si>
  <si>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</si>
  <si>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</si>
  <si>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</si>
  <si>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</si>
  <si>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</si>
  <si>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</si>
  <si>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</si>
  <si>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</si>
  <si>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</si>
  <si>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</si>
  <si>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</si>
  <si>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</si>
  <si>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</si>
  <si>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</si>
  <si>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</si>
  <si>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</si>
  <si>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</si>
  <si>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</si>
  <si>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</si>
  <si>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</si>
  <si>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</si>
  <si>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</si>
  <si>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</si>
  <si>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</si>
  <si>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</si>
  <si>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</si>
  <si>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</si>
  <si>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</si>
  <si>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</si>
  <si>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</si>
  <si>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</si>
  <si>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</si>
  <si>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</si>
  <si>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</si>
  <si>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</si>
  <si>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</si>
  <si>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</si>
  <si>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</si>
  <si>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</si>
  <si>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</si>
  <si>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</si>
  <si>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</si>
  <si>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</si>
  <si>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</si>
  <si>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</si>
  <si>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</si>
  <si>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</si>
  <si>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</si>
  <si>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</si>
  <si>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</si>
  <si>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</si>
  <si>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</si>
  <si>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</si>
  <si>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</si>
  <si>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</si>
  <si>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</si>
  <si>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</si>
  <si>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</si>
  <si>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</si>
  <si>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</si>
  <si>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</si>
  <si>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</si>
  <si>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</si>
  <si>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</si>
  <si>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</si>
  <si>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</si>
  <si>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</si>
  <si>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</si>
  <si>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</si>
  <si>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</si>
  <si>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</si>
  <si>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</si>
  <si>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</si>
  <si>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</si>
  <si>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</si>
  <si>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</si>
  <si>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</si>
  <si>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</si>
  <si>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</si>
  <si>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</si>
  <si>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</si>
  <si>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</si>
  <si>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</si>
  <si>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</si>
  <si>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</si>
  <si>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</si>
  <si>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</si>
  <si>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</si>
  <si>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</si>
  <si>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</si>
  <si>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</si>
  <si>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</si>
  <si>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</si>
  <si>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</si>
  <si>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</si>
  <si>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</si>
  <si>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</si>
  <si>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</si>
  <si>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</si>
  <si>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</si>
  <si>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</si>
  <si>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</si>
  <si>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</si>
  <si>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</si>
  <si>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</si>
  <si>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</si>
  <si>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</si>
  <si>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</si>
  <si>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</si>
  <si>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</si>
  <si>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</si>
  <si>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</si>
  <si>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</si>
  <si>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</si>
  <si>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</si>
  <si>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</si>
  <si>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</si>
  <si>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</si>
  <si>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</si>
  <si>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</si>
  <si>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</si>
  <si>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</si>
  <si>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</si>
  <si>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</si>
  <si>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</si>
  <si>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</si>
  <si>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</si>
  <si>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</si>
  <si>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</si>
  <si>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</si>
  <si>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</si>
  <si>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</si>
  <si>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</si>
  <si>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</si>
  <si>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</si>
  <si>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</si>
  <si>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</si>
  <si>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</si>
  <si>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</si>
  <si>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</si>
  <si>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</si>
  <si>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</si>
  <si>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</si>
  <si>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</si>
  <si>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</si>
  <si>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</si>
  <si>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</si>
  <si>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</si>
  <si>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</si>
  <si>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</si>
  <si>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</si>
  <si>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</si>
  <si>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</si>
  <si>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</si>
  <si>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</si>
  <si>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</si>
  <si>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</si>
  <si>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</si>
  <si>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</si>
  <si>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</si>
  <si>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</si>
  <si>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</si>
  <si>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</si>
  <si>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</si>
  <si>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</si>
  <si>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</si>
  <si>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</si>
  <si>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</si>
  <si>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</si>
  <si>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</si>
  <si>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</si>
  <si>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</si>
  <si>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</si>
  <si>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</si>
  <si>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</si>
  <si>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</si>
  <si>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</si>
  <si>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</si>
  <si>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</si>
  <si>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</si>
  <si>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</si>
  <si>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</si>
  <si>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</si>
  <si>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</si>
  <si>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</si>
  <si>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</si>
  <si>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</si>
  <si>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</si>
  <si>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</si>
  <si>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</si>
  <si>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</si>
  <si>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</si>
  <si>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</si>
  <si>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</si>
  <si>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</si>
  <si>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</si>
  <si>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</si>
  <si>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</si>
  <si>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</si>
  <si>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</si>
  <si>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</si>
  <si>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</si>
  <si>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</si>
  <si>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</si>
  <si>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</si>
  <si>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</si>
  <si>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</si>
  <si>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</si>
  <si>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</si>
  <si>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</si>
  <si>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</si>
  <si>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</si>
  <si>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</si>
  <si>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</si>
  <si>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</si>
  <si>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</si>
  <si>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</si>
  <si>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</si>
  <si>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</si>
  <si>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</si>
  <si>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</si>
  <si>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</si>
  <si>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</si>
  <si>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</si>
  <si>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</si>
  <si>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</si>
  <si>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</si>
  <si>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</si>
  <si>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</si>
  <si>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</si>
  <si>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</si>
  <si>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</si>
  <si>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</si>
  <si>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</si>
  <si>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</si>
  <si>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</si>
  <si>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</si>
  <si>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</si>
  <si>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</si>
  <si>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</si>
  <si>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</si>
  <si>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</si>
  <si>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</si>
  <si>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</si>
  <si>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</si>
  <si>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</si>
  <si>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</si>
  <si>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</si>
  <si>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</si>
  <si>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</si>
  <si>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</si>
  <si>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</si>
  <si>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</si>
  <si>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</si>
  <si>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</si>
  <si>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</si>
  <si>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</si>
  <si>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</si>
  <si>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</si>
  <si>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</si>
  <si>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</si>
  <si>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</si>
  <si>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</si>
  <si>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</si>
  <si>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</si>
  <si>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</si>
  <si>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</si>
  <si>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</si>
  <si>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</si>
  <si>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</si>
  <si>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</si>
  <si>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</si>
  <si>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</si>
  <si>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</si>
  <si>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</si>
  <si>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</si>
  <si>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</si>
  <si>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</si>
  <si>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</si>
  <si>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</si>
  <si>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</si>
  <si>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</si>
  <si>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</si>
  <si>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</si>
  <si>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</si>
  <si>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</si>
  <si>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</si>
  <si>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</si>
  <si>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</si>
  <si>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</si>
  <si>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</si>
  <si>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</si>
  <si>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</si>
  <si>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</si>
  <si>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</si>
  <si>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</si>
  <si>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</si>
  <si>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</si>
  <si>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</si>
  <si>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</si>
  <si>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</si>
  <si>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</si>
  <si>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</si>
  <si>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</si>
  <si>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</si>
  <si>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</si>
  <si>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</si>
  <si>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</si>
  <si>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</si>
  <si>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</si>
  <si>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</si>
  <si>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</si>
  <si>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</si>
  <si>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</si>
  <si>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</si>
  <si>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</si>
  <si>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</si>
  <si>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</si>
  <si>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</si>
  <si>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</si>
  <si>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</si>
  <si>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</si>
  <si>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</si>
  <si>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</si>
  <si>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</si>
  <si>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</si>
  <si>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</si>
  <si>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</si>
  <si>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</si>
  <si>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</si>
  <si>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</si>
  <si>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</si>
  <si>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</si>
  <si>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</si>
  <si>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</si>
  <si>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</si>
  <si>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</si>
  <si>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</si>
  <si>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</si>
  <si>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</si>
  <si>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</si>
  <si>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</si>
  <si>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</si>
  <si>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</si>
  <si>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</si>
  <si>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</si>
  <si>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</si>
  <si>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</si>
  <si>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</si>
  <si>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</si>
  <si>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</si>
  <si>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</si>
  <si>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</si>
  <si>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</si>
  <si>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</si>
  <si>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</si>
  <si>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</si>
  <si>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</si>
  <si>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</si>
  <si>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</si>
  <si>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</si>
  <si>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</si>
  <si>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</si>
  <si>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</si>
  <si>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</si>
  <si>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</si>
  <si>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</si>
  <si>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</si>
  <si>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</si>
  <si>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</si>
  <si>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</si>
  <si>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</si>
  <si>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</si>
  <si>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</si>
  <si>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</si>
  <si>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</si>
  <si>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</si>
  <si>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</si>
  <si>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</si>
  <si>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</si>
  <si>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</si>
  <si>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</si>
  <si>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</si>
  <si>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</si>
  <si>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</si>
  <si>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</si>
  <si>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</si>
  <si>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</si>
  <si>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</si>
  <si>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</si>
  <si>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</si>
  <si>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</si>
  <si>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</si>
  <si>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</si>
  <si>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</si>
  <si>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</si>
  <si>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</si>
  <si>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</si>
  <si>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</si>
  <si>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</si>
  <si>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</si>
  <si>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</si>
  <si>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</si>
  <si>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</si>
  <si>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</si>
  <si>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</si>
  <si>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</si>
  <si>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</si>
  <si>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</si>
  <si>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</si>
  <si>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</si>
  <si>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</si>
  <si>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</si>
  <si>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</si>
  <si>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</si>
  <si>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</si>
  <si>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</si>
  <si>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</si>
  <si>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</si>
  <si>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</si>
  <si>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</si>
  <si>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</si>
  <si>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</si>
  <si>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</si>
  <si>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</si>
  <si>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</si>
  <si>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</si>
  <si>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</si>
  <si>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</si>
  <si>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</si>
  <si>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</si>
  <si>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</si>
  <si>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</si>
  <si>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</si>
  <si>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</si>
  <si>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</si>
  <si>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</si>
  <si>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</si>
  <si>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</si>
  <si>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</si>
  <si>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</si>
  <si>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</si>
  <si>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</si>
  <si>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</si>
  <si>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</si>
  <si>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</si>
  <si>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</si>
  <si>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</si>
  <si>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</si>
  <si>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</si>
  <si>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</si>
  <si>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</si>
  <si>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</si>
  <si>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</si>
  <si>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</si>
  <si>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</si>
  <si>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</si>
  <si>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</si>
  <si>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</si>
  <si>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</si>
  <si>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</si>
  <si>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</si>
  <si>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</si>
  <si>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</si>
  <si>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</si>
  <si>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</si>
  <si>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</si>
  <si>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</si>
  <si>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</si>
  <si>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</si>
  <si>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</si>
  <si>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</si>
  <si>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</si>
  <si>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</si>
  <si>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</si>
  <si>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</si>
  <si>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</si>
  <si>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</si>
  <si>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</si>
  <si>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</si>
  <si>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</si>
  <si>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</si>
  <si>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</si>
  <si>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</si>
  <si>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</si>
  <si>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</si>
  <si>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</si>
  <si>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</si>
  <si>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</si>
  <si>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</si>
  <si>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</si>
  <si>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</si>
  <si>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</si>
  <si>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</si>
  <si>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</si>
  <si>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</si>
  <si>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</si>
  <si>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</si>
  <si>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</si>
  <si>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</si>
  <si>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</si>
  <si>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</si>
  <si>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</si>
  <si>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</si>
  <si>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</si>
  <si>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</si>
  <si>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</si>
  <si>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</si>
  <si>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</si>
  <si>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</si>
  <si>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</si>
  <si>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</si>
  <si>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</si>
  <si>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</si>
  <si>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</si>
  <si>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</si>
  <si>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</si>
  <si>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</si>
  <si>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</si>
  <si>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</si>
  <si>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</si>
  <si>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</si>
  <si>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</si>
  <si>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</si>
  <si>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</si>
  <si>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</si>
  <si>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</si>
  <si>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</si>
  <si>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</si>
  <si>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</si>
  <si>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</si>
  <si>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</si>
  <si>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</si>
  <si>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</si>
  <si>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</si>
  <si>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</si>
  <si>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</si>
  <si>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</si>
  <si>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</si>
  <si>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</si>
  <si>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</si>
  <si>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</si>
  <si>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</si>
  <si>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</si>
  <si>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</si>
  <si>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</si>
  <si>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</si>
  <si>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</si>
  <si>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</si>
  <si>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</si>
  <si>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</si>
  <si>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</si>
  <si>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</si>
  <si>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</si>
  <si>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</si>
  <si>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</si>
  <si>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</si>
  <si>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</si>
  <si>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</si>
  <si>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</si>
  <si>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</si>
  <si>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</si>
  <si>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</si>
  <si>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</si>
  <si>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</si>
  <si>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</si>
  <si>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</si>
  <si>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</si>
  <si>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</si>
  <si>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</si>
  <si>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</si>
  <si>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</si>
  <si>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</si>
  <si>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</si>
  <si>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</si>
  <si>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</si>
  <si>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</si>
  <si>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</si>
  <si>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</si>
  <si>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</si>
  <si>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</si>
  <si>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</si>
  <si>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</si>
  <si>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</si>
  <si>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</si>
  <si>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</si>
  <si>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</si>
  <si>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</si>
  <si>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</si>
  <si>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</si>
  <si>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</si>
  <si>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</si>
  <si>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</si>
  <si>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</si>
  <si>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</si>
  <si>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</si>
  <si>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</si>
  <si>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</si>
  <si>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</si>
  <si>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</si>
  <si>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</si>
  <si>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</si>
  <si>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</si>
  <si>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</si>
  <si>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</si>
  <si>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</si>
  <si>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</si>
  <si>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</si>
  <si>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</si>
  <si>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</si>
  <si>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</si>
  <si>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</si>
  <si>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</si>
  <si>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</si>
  <si>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</si>
  <si>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</si>
  <si>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</si>
  <si>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</si>
  <si>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</si>
  <si>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</si>
  <si>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</si>
  <si>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</si>
  <si>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</si>
  <si>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</si>
  <si>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</si>
  <si>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</si>
  <si>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</si>
  <si>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</si>
  <si>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</si>
  <si>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</si>
  <si>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</si>
  <si>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</si>
  <si>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</si>
  <si>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</si>
  <si>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</si>
  <si>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</si>
  <si>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</si>
  <si>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</si>
  <si>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</si>
  <si>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</si>
  <si>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</si>
  <si>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</si>
  <si>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</si>
  <si>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</si>
  <si>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</si>
  <si>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</si>
  <si>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</si>
  <si>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</si>
  <si>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</si>
  <si>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</si>
  <si>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</si>
  <si>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</si>
  <si>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</si>
  <si>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</si>
  <si>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</si>
  <si>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</si>
  <si>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</si>
  <si>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</si>
  <si>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</si>
  <si>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</si>
  <si>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</si>
  <si>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</si>
  <si>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</si>
  <si>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</si>
  <si>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</si>
  <si>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</si>
  <si>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</si>
  <si>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</si>
  <si>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</si>
  <si>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</si>
  <si>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</si>
  <si>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</si>
  <si>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</si>
  <si>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</si>
  <si>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</si>
  <si>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</si>
  <si>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</si>
  <si>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</si>
  <si>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</si>
  <si>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</si>
  <si>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</si>
  <si>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</si>
  <si>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</si>
  <si>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</si>
  <si>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</si>
  <si>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</si>
  <si>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</si>
  <si>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</si>
  <si>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</si>
  <si>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</si>
  <si>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</si>
  <si>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</si>
  <si>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</si>
  <si>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</si>
  <si>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</si>
  <si>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</si>
  <si>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</si>
  <si>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</si>
  <si>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</si>
  <si>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</si>
  <si>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</si>
  <si>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</si>
  <si>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</si>
  <si>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</si>
  <si>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</si>
  <si>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</si>
  <si>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</si>
  <si>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</si>
  <si>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</si>
  <si>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</si>
  <si>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</si>
  <si>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</si>
  <si>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</si>
  <si>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</si>
  <si>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</si>
  <si>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</si>
  <si>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</si>
  <si>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</si>
  <si>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</si>
  <si>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</si>
  <si>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</si>
  <si>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</si>
  <si>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</si>
  <si>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</si>
  <si>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</si>
  <si>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</si>
  <si>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</si>
  <si>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</si>
  <si>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</si>
  <si>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</si>
  <si>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</si>
  <si>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</si>
  <si>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</si>
  <si>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</si>
  <si>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</si>
  <si>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</si>
  <si>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</si>
  <si>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</si>
  <si>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</si>
  <si>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</si>
  <si>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</si>
  <si>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</si>
  <si>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</si>
  <si>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</si>
  <si>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</si>
  <si>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</si>
  <si>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</si>
  <si>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</si>
  <si>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</si>
  <si>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</si>
  <si>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</si>
  <si>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</si>
  <si>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</si>
  <si>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</si>
  <si>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</si>
  <si>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</si>
  <si>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</si>
  <si>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</si>
  <si>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</si>
  <si>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</si>
  <si>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</si>
  <si>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</si>
  <si>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</si>
  <si>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</si>
  <si>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</si>
  <si>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</si>
  <si>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</si>
  <si>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</si>
  <si>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</si>
  <si>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</si>
  <si>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</si>
  <si>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</si>
  <si>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</si>
  <si>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</si>
  <si>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</si>
  <si>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</si>
  <si>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</si>
  <si>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</si>
  <si>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</si>
  <si>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</si>
  <si>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</si>
  <si>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</si>
  <si>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</si>
  <si>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</si>
  <si>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</si>
  <si>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</si>
  <si>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</si>
  <si>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</si>
  <si>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</si>
  <si>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</si>
  <si>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</si>
  <si>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</si>
  <si>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</si>
  <si>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</si>
  <si>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</si>
  <si>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</si>
  <si>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</si>
  <si>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</si>
  <si>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</si>
  <si>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</si>
  <si>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</si>
  <si>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</si>
  <si>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</si>
  <si>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</si>
  <si>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</si>
  <si>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</si>
  <si>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</si>
  <si>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</si>
  <si>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</si>
  <si>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</si>
  <si>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</si>
  <si>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</si>
  <si>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</si>
  <si>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</si>
  <si>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</si>
  <si>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</si>
  <si>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</si>
  <si>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</si>
  <si>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</si>
  <si>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</si>
  <si>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</si>
  <si>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</si>
  <si>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</si>
  <si>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</si>
  <si>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</si>
  <si>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</si>
  <si>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</si>
  <si>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</si>
  <si>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</si>
  <si>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</si>
  <si>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</si>
  <si>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</si>
  <si>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</si>
  <si>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</si>
  <si>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</si>
  <si>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</si>
  <si>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</si>
  <si>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</si>
  <si>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</si>
  <si>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</si>
  <si>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</si>
  <si>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</si>
  <si>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</si>
  <si>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</si>
  <si>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</si>
  <si>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</si>
  <si>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</si>
  <si>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</si>
  <si>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</si>
  <si>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</si>
  <si>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</si>
  <si>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</si>
  <si>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</si>
  <si>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</si>
  <si>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</si>
  <si>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</si>
  <si>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</si>
  <si>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</si>
  <si>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</si>
  <si>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</si>
  <si>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</si>
  <si>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</si>
  <si>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</si>
  <si>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</si>
  <si>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</si>
  <si>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</si>
  <si>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</si>
  <si>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</si>
  <si>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</si>
  <si>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</si>
  <si>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</si>
  <si>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</si>
  <si>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</si>
  <si>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</si>
  <si>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</si>
  <si>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</si>
  <si>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</si>
  <si>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</si>
  <si>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</si>
  <si>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</si>
  <si>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</si>
  <si>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</si>
  <si>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</si>
  <si>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</si>
  <si>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</si>
  <si>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</si>
  <si>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</si>
  <si>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</si>
  <si>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</si>
  <si>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</si>
  <si>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</si>
  <si>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</si>
  <si>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</si>
  <si>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</si>
  <si>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</si>
  <si>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</si>
  <si>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</si>
  <si>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</si>
  <si>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</si>
  <si>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</si>
  <si>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</si>
  <si>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</si>
  <si>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</si>
  <si>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</si>
  <si>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</si>
  <si>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</si>
  <si>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</si>
  <si>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</si>
  <si>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</si>
  <si>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</si>
  <si>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</si>
  <si>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</si>
  <si>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</si>
  <si>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</si>
  <si>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</si>
  <si>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</si>
  <si>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</si>
  <si>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</si>
  <si>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</si>
  <si>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</si>
  <si>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</si>
  <si>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</si>
  <si>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</si>
  <si>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</si>
  <si>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</si>
  <si>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</si>
  <si>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</si>
  <si>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</si>
  <si>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</si>
  <si>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</si>
  <si>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</si>
  <si>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</si>
  <si>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</si>
  <si>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</si>
  <si>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</si>
  <si>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</si>
  <si>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</si>
  <si>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</si>
  <si>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</si>
  <si>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</si>
  <si>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</si>
  <si>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</si>
  <si>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</si>
  <si>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</si>
  <si>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</si>
  <si>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</si>
  <si>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</si>
  <si>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</si>
  <si>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</si>
  <si>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</si>
  <si>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</si>
  <si>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</si>
  <si>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</si>
  <si>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</si>
  <si>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</si>
  <si>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</si>
  <si>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</si>
  <si>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</si>
  <si>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</si>
  <si>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</si>
  <si>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</si>
  <si>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</si>
  <si>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</si>
  <si>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</si>
  <si>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</si>
  <si>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</si>
  <si>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</si>
  <si>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</si>
  <si>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</si>
  <si>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</si>
  <si>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</si>
  <si>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</si>
  <si>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</si>
  <si>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</si>
  <si>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</si>
  <si>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</si>
  <si>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</si>
  <si>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</si>
  <si>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</si>
  <si>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</si>
  <si>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</si>
  <si>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</si>
  <si>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</si>
  <si>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</si>
  <si>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</si>
  <si>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</si>
  <si>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</si>
  <si>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</si>
  <si>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</si>
  <si>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</si>
  <si>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</si>
  <si>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</si>
  <si>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</si>
  <si>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</si>
  <si>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</si>
  <si>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</si>
  <si>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</si>
  <si>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</si>
  <si>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</si>
  <si>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</si>
  <si>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</si>
  <si>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</si>
  <si>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</si>
  <si>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</si>
  <si>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</si>
  <si>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</si>
  <si>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</si>
  <si>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</si>
  <si>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</si>
  <si>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</si>
  <si>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</si>
  <si>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</si>
  <si>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</si>
  <si>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</si>
  <si>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</si>
  <si>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</si>
  <si>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</si>
  <si>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</si>
  <si>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</si>
  <si>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</si>
  <si>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</si>
  <si>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</si>
  <si>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</si>
  <si>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</si>
  <si>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</si>
  <si>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</si>
  <si>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</si>
  <si>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</si>
  <si>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</si>
  <si>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</si>
  <si>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</si>
  <si>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</si>
  <si>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</si>
  <si>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</si>
  <si>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</si>
  <si>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</si>
  <si>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</si>
  <si>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</si>
  <si>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</si>
  <si>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</si>
  <si>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</si>
  <si>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</si>
  <si>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</si>
  <si>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</si>
  <si>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</si>
  <si>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</si>
  <si>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</si>
  <si>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</si>
  <si>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</si>
  <si>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</si>
  <si>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</si>
  <si>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</si>
  <si>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</si>
  <si>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</si>
  <si>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</si>
  <si>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</si>
  <si>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</si>
  <si>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</si>
  <si>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</si>
  <si>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</si>
  <si>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</si>
  <si>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</si>
  <si>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</si>
  <si>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</si>
  <si>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</si>
  <si>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</si>
  <si>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</si>
  <si>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</si>
  <si>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</si>
  <si>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</si>
  <si>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</si>
  <si>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</si>
  <si>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</si>
  <si>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</si>
  <si>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</si>
  <si>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</si>
  <si>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</si>
  <si>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</si>
  <si>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</si>
  <si>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</si>
  <si>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</si>
  <si>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</si>
  <si>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</si>
  <si>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</si>
  <si>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</si>
  <si>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</si>
  <si>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</si>
  <si>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</si>
  <si>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</si>
  <si>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</si>
  <si>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</si>
  <si>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</si>
  <si>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</si>
  <si>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</si>
  <si>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</si>
  <si>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</si>
  <si>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</si>
  <si>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</si>
  <si>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</si>
  <si>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</si>
  <si>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</si>
  <si>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</si>
  <si>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</si>
  <si>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</si>
  <si>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</si>
  <si>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</si>
  <si>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</si>
  <si>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</si>
  <si>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</si>
  <si>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</si>
  <si>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</si>
  <si>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</si>
  <si>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</si>
  <si>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</si>
  <si>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</si>
  <si>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</si>
  <si>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</si>
  <si>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</si>
  <si>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</si>
  <si>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</si>
  <si>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</si>
  <si>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</si>
  <si>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</si>
  <si>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</si>
  <si>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</si>
  <si>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</si>
  <si>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</si>
  <si>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</si>
  <si>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</si>
  <si>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</si>
  <si>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</si>
  <si>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</si>
  <si>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</si>
  <si>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</si>
  <si>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</si>
  <si>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</si>
  <si>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</si>
  <si>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</si>
  <si>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</si>
  <si>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</si>
  <si>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</si>
  <si>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</si>
  <si>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</si>
  <si>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</si>
  <si>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</si>
  <si>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</si>
  <si>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</si>
  <si>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</si>
  <si>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</si>
  <si>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</si>
  <si>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</si>
  <si>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</si>
  <si>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</si>
  <si>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</si>
  <si>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</si>
  <si>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</si>
  <si>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</si>
  <si>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</si>
  <si>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</si>
  <si>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</si>
  <si>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</si>
  <si>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</si>
  <si>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</si>
  <si>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</si>
  <si>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</si>
  <si>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</si>
  <si>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</si>
  <si>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</si>
  <si>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</si>
  <si>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</si>
  <si>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</si>
  <si>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</si>
  <si>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</si>
  <si>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</si>
  <si>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</si>
  <si>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</si>
  <si>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</si>
  <si>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</si>
  <si>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</si>
  <si>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</si>
  <si>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</si>
  <si>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</si>
  <si>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</si>
  <si>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</si>
  <si>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</si>
  <si>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</si>
  <si>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</si>
  <si>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</si>
  <si>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</si>
  <si>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</si>
  <si>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</si>
  <si>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</si>
  <si>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</si>
  <si>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</si>
  <si>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</si>
  <si>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</si>
  <si>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</si>
  <si>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</si>
  <si>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</si>
  <si>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</si>
  <si>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</si>
  <si>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</si>
  <si>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</si>
  <si>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</si>
  <si>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</si>
  <si>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</si>
  <si>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</si>
  <si>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</si>
  <si>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</si>
  <si>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</si>
  <si>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</si>
  <si>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</si>
  <si>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</si>
  <si>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</si>
  <si>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</si>
  <si>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</si>
  <si>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</si>
  <si>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</si>
  <si>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</si>
  <si>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</si>
  <si>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</si>
  <si>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</si>
  <si>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</si>
  <si>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</si>
  <si>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</si>
  <si>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</si>
  <si>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</si>
  <si>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</si>
  <si>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</si>
  <si>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</si>
  <si>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</si>
  <si>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</si>
  <si>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</si>
  <si>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</si>
  <si>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</si>
  <si>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</si>
  <si>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</si>
  <si>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</si>
  <si>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</si>
  <si>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</si>
  <si>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</si>
  <si>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</si>
  <si>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</si>
  <si>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</si>
  <si>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</si>
  <si>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</si>
  <si>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</si>
  <si>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</si>
  <si>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</si>
  <si>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</si>
  <si>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</si>
  <si>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</si>
  <si>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</si>
  <si>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</si>
  <si>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</si>
  <si>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</si>
  <si>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</si>
  <si>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</si>
  <si>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</si>
  <si>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</si>
  <si>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</si>
  <si>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</si>
  <si>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</si>
  <si>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</si>
  <si>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</si>
  <si>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</si>
  <si>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</si>
  <si>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</si>
  <si>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</si>
  <si>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</si>
  <si>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</si>
  <si>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</si>
  <si>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</si>
  <si>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</si>
  <si>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</si>
  <si>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</si>
  <si>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</si>
  <si>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</si>
  <si>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</si>
  <si>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</si>
  <si>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</si>
  <si>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</si>
  <si>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</si>
  <si>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</si>
  <si>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</si>
  <si>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</si>
  <si>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</si>
  <si>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</si>
  <si>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</si>
  <si>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</si>
  <si>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</si>
  <si>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</si>
  <si>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</si>
  <si>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</si>
  <si>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</si>
  <si>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</si>
  <si>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</si>
  <si>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</si>
  <si>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</si>
  <si>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</si>
  <si>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</si>
  <si>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</si>
  <si>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</si>
  <si>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</si>
  <si>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</si>
  <si>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</si>
  <si>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</si>
  <si>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</si>
  <si>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</si>
  <si>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</si>
  <si>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</si>
  <si>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</si>
  <si>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</si>
  <si>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</si>
  <si>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</si>
  <si>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</si>
  <si>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</si>
  <si>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</si>
  <si>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</si>
  <si>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</si>
  <si>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</si>
  <si>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</si>
  <si>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</si>
  <si>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</si>
  <si>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</si>
  <si>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</si>
  <si>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</si>
  <si>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</si>
  <si>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</si>
  <si>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</si>
  <si>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</si>
  <si>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</si>
  <si>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</si>
  <si>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</si>
  <si>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</si>
  <si>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</si>
  <si>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</si>
  <si>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</si>
  <si>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</si>
  <si>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</si>
  <si>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</si>
  <si>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</si>
  <si>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</si>
  <si>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</si>
  <si>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</si>
  <si>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</si>
  <si>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</si>
  <si>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</si>
  <si>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</si>
  <si>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</si>
  <si>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</si>
  <si>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</si>
  <si>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</si>
  <si>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</si>
  <si>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</si>
  <si>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</si>
  <si>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</si>
  <si>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</si>
  <si>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</si>
  <si>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</si>
  <si>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</si>
  <si>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</si>
  <si>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</si>
  <si>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</si>
  <si>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</si>
  <si>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</si>
  <si>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</si>
  <si>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</si>
  <si>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</si>
  <si>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</si>
  <si>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</si>
  <si>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</si>
  <si>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</si>
  <si>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</si>
  <si>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</si>
  <si>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</si>
  <si>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</si>
  <si>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</si>
  <si>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</si>
  <si>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</si>
  <si>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</si>
  <si>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</si>
  <si>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</si>
  <si>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</si>
  <si>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</si>
  <si>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</si>
  <si>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</si>
  <si>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</si>
  <si>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</si>
  <si>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</si>
  <si>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</si>
  <si>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</si>
  <si>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</si>
  <si>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</si>
  <si>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</si>
  <si>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</si>
  <si>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</si>
  <si>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</si>
  <si>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</si>
  <si>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</si>
  <si>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</si>
  <si>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</si>
  <si>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</si>
  <si>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</si>
  <si>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</si>
  <si>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</si>
  <si>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</si>
  <si>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</si>
  <si>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</si>
  <si>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</si>
  <si>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</si>
  <si>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</si>
  <si>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</si>
  <si>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</si>
  <si>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</si>
  <si>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</si>
  <si>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</si>
  <si>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</si>
  <si>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</si>
  <si>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</si>
  <si>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</si>
  <si>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</si>
  <si>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</si>
  <si>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</si>
  <si>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</si>
  <si>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</si>
  <si>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</si>
  <si>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</si>
  <si>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</si>
  <si>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</si>
  <si>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</si>
  <si>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</si>
  <si>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</si>
  <si>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</si>
  <si>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</si>
  <si>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</si>
  <si>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</si>
  <si>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</si>
  <si>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</si>
  <si>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</si>
  <si>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</si>
  <si>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</si>
  <si>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</si>
  <si>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</si>
  <si>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</si>
  <si>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</si>
  <si>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</si>
  <si>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</si>
  <si>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</si>
  <si>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</si>
  <si>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</si>
  <si>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</si>
  <si>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</si>
  <si>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</si>
  <si>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</si>
  <si>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</si>
  <si>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</si>
  <si>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</si>
  <si>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</si>
  <si>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</si>
  <si>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</si>
  <si>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</si>
  <si>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</si>
  <si>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</si>
  <si>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</si>
  <si>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</si>
  <si>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</si>
  <si>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</si>
  <si>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</si>
  <si>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</si>
  <si>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</si>
  <si>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</si>
  <si>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</si>
  <si>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</si>
  <si>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</si>
  <si>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</si>
  <si>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</si>
  <si>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</si>
  <si>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</si>
  <si>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</si>
  <si>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</si>
  <si>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</si>
  <si>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</si>
  <si>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</si>
  <si>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</si>
  <si>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</si>
  <si>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</si>
  <si>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</si>
  <si>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</si>
  <si>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</si>
  <si>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</si>
  <si>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</si>
  <si>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</si>
  <si>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</si>
  <si>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</si>
  <si>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</si>
  <si>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</si>
  <si>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</si>
  <si>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</si>
  <si>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</si>
  <si>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</si>
  <si>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</si>
  <si>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</si>
  <si>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</si>
  <si>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</si>
  <si>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</si>
  <si>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</si>
  <si>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</si>
  <si>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</si>
  <si>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</si>
  <si>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</si>
  <si>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</si>
  <si>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</si>
  <si>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</si>
  <si>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</si>
  <si>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</si>
  <si>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</si>
  <si>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</si>
  <si>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</si>
  <si>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</si>
  <si>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</si>
  <si>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</si>
  <si>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</si>
  <si>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</si>
  <si>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</si>
  <si>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</si>
  <si>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</si>
  <si>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</si>
  <si>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</si>
  <si>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</si>
  <si>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</si>
  <si>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</si>
  <si>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</si>
  <si>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</si>
  <si>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</si>
  <si>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</si>
  <si>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</si>
  <si>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</si>
  <si>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</si>
  <si>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</si>
  <si>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</si>
  <si>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</si>
  <si>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</si>
  <si>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</si>
  <si>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</si>
  <si>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</si>
  <si>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</si>
  <si>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</si>
  <si>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</si>
  <si>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</si>
  <si>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</si>
  <si>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</si>
  <si>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</si>
  <si>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</si>
  <si>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</si>
  <si>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</si>
  <si>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</si>
  <si>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</si>
  <si>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</si>
  <si>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</si>
  <si>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</si>
  <si>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</si>
  <si>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</si>
  <si>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</si>
  <si>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</si>
  <si>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</si>
  <si>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</si>
  <si>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</si>
  <si>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</si>
  <si>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</si>
  <si>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</si>
  <si>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</si>
  <si>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</si>
  <si>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</si>
  <si>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</si>
  <si>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</si>
  <si>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</si>
  <si>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</si>
  <si>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</si>
  <si>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</si>
  <si>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</si>
  <si>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</si>
  <si>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</si>
  <si>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</si>
  <si>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</si>
  <si>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</si>
  <si>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</si>
  <si>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</si>
  <si>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</si>
  <si>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</si>
  <si>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</si>
  <si>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</si>
  <si>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</si>
  <si>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</si>
  <si>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</si>
  <si>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</si>
  <si>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</si>
  <si>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</si>
  <si>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</si>
  <si>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</si>
  <si>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</si>
  <si>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</si>
  <si>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</si>
  <si>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</si>
  <si>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</si>
  <si>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</si>
  <si>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</si>
  <si>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</si>
  <si>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</si>
  <si>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</si>
  <si>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</si>
  <si>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</si>
  <si>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</si>
  <si>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</si>
  <si>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</si>
  <si>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</si>
  <si>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</si>
  <si>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</si>
  <si>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</si>
  <si>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</si>
  <si>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</si>
  <si>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</si>
  <si>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</si>
  <si>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</si>
  <si>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</si>
  <si>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</si>
  <si>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</si>
  <si>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</si>
  <si>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</si>
  <si>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</si>
  <si>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</si>
  <si>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</si>
  <si>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</si>
  <si>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</si>
  <si>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</si>
  <si>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</si>
  <si>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</si>
  <si>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</si>
  <si>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</si>
  <si>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</si>
  <si>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</si>
  <si>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</si>
  <si>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</si>
  <si>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</si>
  <si>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</si>
  <si>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</si>
  <si>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</si>
  <si>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</si>
  <si>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</si>
  <si>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</si>
  <si>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</si>
  <si>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</si>
  <si>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</si>
  <si>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</si>
  <si>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</si>
  <si>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</si>
  <si>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</si>
  <si>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</si>
  <si>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</si>
  <si>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</si>
  <si>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</si>
  <si>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</si>
  <si>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</si>
  <si>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</si>
  <si>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</si>
  <si>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</si>
  <si>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</si>
  <si>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</si>
  <si>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</si>
  <si>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</si>
  <si>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</si>
  <si>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</si>
  <si>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</si>
  <si>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</si>
  <si>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</si>
  <si>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</si>
  <si>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</si>
  <si>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</si>
  <si>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</si>
  <si>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</si>
  <si>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</si>
  <si>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</si>
  <si>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</si>
  <si>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</si>
  <si>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</si>
  <si>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</si>
  <si>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</si>
  <si>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</si>
  <si>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</si>
  <si>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</si>
  <si>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</si>
  <si>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</si>
  <si>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</si>
  <si>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</si>
  <si>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</si>
  <si>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</si>
  <si>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</si>
  <si>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</si>
  <si>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</si>
  <si>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</si>
  <si>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</si>
  <si>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</si>
  <si>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</si>
  <si>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</si>
  <si>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</si>
  <si>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</si>
  <si>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</si>
  <si>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</si>
  <si>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</si>
  <si>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</si>
  <si>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</si>
  <si>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</si>
  <si>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</si>
  <si>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</si>
  <si>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</si>
  <si>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</si>
  <si>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</si>
  <si>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</si>
  <si>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</si>
  <si>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</si>
  <si>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</si>
  <si>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</si>
  <si>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</si>
  <si>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</si>
  <si>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</si>
  <si>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</si>
  <si>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</si>
  <si>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</si>
  <si>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</si>
  <si>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</si>
  <si>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</si>
  <si>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</si>
  <si>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</si>
  <si>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</si>
  <si>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</si>
  <si>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</si>
  <si>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</si>
  <si>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</si>
  <si>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</si>
  <si>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</si>
  <si>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</si>
  <si>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</si>
  <si>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</si>
  <si>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</si>
  <si>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</si>
  <si>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</si>
  <si>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</si>
  <si>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</si>
  <si>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</si>
  <si>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</si>
  <si>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</si>
  <si>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</si>
  <si>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</si>
  <si>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</si>
  <si>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</si>
  <si>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</si>
  <si>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</si>
  <si>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</si>
  <si>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</si>
  <si>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</si>
  <si>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</si>
  <si>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</si>
  <si>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</si>
  <si>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</si>
  <si>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</si>
  <si>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</si>
  <si>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</si>
  <si>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</si>
  <si>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</si>
  <si>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</si>
  <si>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</si>
  <si>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</si>
  <si>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</si>
  <si>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</si>
  <si>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</si>
  <si>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</si>
  <si>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</si>
  <si>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</si>
  <si>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</si>
  <si>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</si>
  <si>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</si>
  <si>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</si>
  <si>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</si>
  <si>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</si>
  <si>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</si>
  <si>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</si>
  <si>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</si>
  <si>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</si>
  <si>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</si>
  <si>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</si>
  <si>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</si>
  <si>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</si>
  <si>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</si>
  <si>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</si>
  <si>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</si>
  <si>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</si>
  <si>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</si>
  <si>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</si>
  <si>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</si>
  <si>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</si>
  <si>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</si>
  <si>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</si>
  <si>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</si>
  <si>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</si>
  <si>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</si>
  <si>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</si>
  <si>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</si>
  <si>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</si>
  <si>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</si>
  <si>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</si>
  <si>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</si>
  <si>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</si>
  <si>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</si>
  <si>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</si>
  <si>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</si>
  <si>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</si>
  <si>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</si>
  <si>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</si>
  <si>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</si>
  <si>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</si>
  <si>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</si>
  <si>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</si>
  <si>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</si>
  <si>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</si>
  <si>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</si>
  <si>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</si>
  <si>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</si>
  <si>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</si>
  <si>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</si>
  <si>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</si>
  <si>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</si>
  <si>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</si>
  <si>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</si>
  <si>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</si>
  <si>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</si>
  <si>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</si>
  <si>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</si>
  <si>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</si>
  <si>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</si>
  <si>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</si>
  <si>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</si>
  <si>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</si>
  <si>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</si>
  <si>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</si>
  <si>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</si>
  <si>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</si>
  <si>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</si>
  <si>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</si>
  <si>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</si>
  <si>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</si>
  <si>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</si>
  <si>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</si>
  <si>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</si>
  <si>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</si>
  <si>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</si>
  <si>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</si>
  <si>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</si>
  <si>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</si>
  <si>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</si>
  <si>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</si>
  <si>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</si>
  <si>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</si>
  <si>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</si>
  <si>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</si>
  <si>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</si>
  <si>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</si>
  <si>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</si>
  <si>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</si>
  <si>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</si>
  <si>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</si>
  <si>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</si>
  <si>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</si>
  <si>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</si>
  <si>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</si>
  <si>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</si>
  <si>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</si>
  <si>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</si>
  <si>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</si>
  <si>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</si>
  <si>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</si>
  <si>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</si>
  <si>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</si>
  <si>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</si>
  <si>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</si>
  <si>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</si>
  <si>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</si>
  <si>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</si>
  <si>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</si>
  <si>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</si>
  <si>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</si>
  <si>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</si>
  <si>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</si>
  <si>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</si>
  <si>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</si>
  <si>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</si>
  <si>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</si>
  <si>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</si>
  <si>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</si>
  <si>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</si>
  <si>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</si>
  <si>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</si>
  <si>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</si>
  <si>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</si>
  <si>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</si>
  <si>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</si>
  <si>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</si>
  <si>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</si>
  <si>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</si>
  <si>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</si>
  <si>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</si>
  <si>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</si>
  <si>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</si>
  <si>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</si>
  <si>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</si>
  <si>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</si>
  <si>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</si>
  <si>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</si>
  <si>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</si>
  <si>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</si>
  <si>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</si>
  <si>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</si>
  <si>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</si>
  <si>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</si>
  <si>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</si>
  <si>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</si>
  <si>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</si>
  <si>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</si>
  <si>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</si>
  <si>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</si>
  <si>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</si>
  <si>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</si>
  <si>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</si>
  <si>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</si>
  <si>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</si>
  <si>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</si>
  <si>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</si>
  <si>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</si>
  <si>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</si>
  <si>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</si>
  <si>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</si>
  <si>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</si>
  <si>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</si>
  <si>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</si>
  <si>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</si>
  <si>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</si>
  <si>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</si>
  <si>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</si>
  <si>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</si>
  <si>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</si>
  <si>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</si>
  <si>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</si>
  <si>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</si>
  <si>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</si>
  <si>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</si>
  <si>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</si>
  <si>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</si>
  <si>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</si>
  <si>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</si>
  <si>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</si>
  <si>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</si>
  <si>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</si>
  <si>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</si>
  <si>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</si>
  <si>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</si>
  <si>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</si>
  <si>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</si>
  <si>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</si>
  <si>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</si>
  <si>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</si>
  <si>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</si>
  <si>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</si>
  <si>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</si>
  <si>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</si>
  <si>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</si>
  <si>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</si>
  <si>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</si>
  <si>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</si>
  <si>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</si>
  <si>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</si>
  <si>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</si>
  <si>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</si>
  <si>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</si>
  <si>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</si>
  <si>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</si>
  <si>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</si>
  <si>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</si>
  <si>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</si>
  <si>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</si>
  <si>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</si>
  <si>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</si>
  <si>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</si>
  <si>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</si>
  <si>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</si>
  <si>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</si>
  <si>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</si>
  <si>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</si>
  <si>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</si>
  <si>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</si>
  <si>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</si>
  <si>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</si>
  <si>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</si>
  <si>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</si>
  <si>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</si>
  <si>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</si>
  <si>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</si>
  <si>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</si>
  <si>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</si>
  <si>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</si>
  <si>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</si>
  <si>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</si>
  <si>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</si>
  <si>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</si>
  <si>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</si>
  <si>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</si>
  <si>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</si>
  <si>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</si>
  <si>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</si>
  <si>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</si>
  <si>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</si>
  <si>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</si>
  <si>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</si>
  <si>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</si>
  <si>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</si>
  <si>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</si>
  <si>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</si>
  <si>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</si>
  <si>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</si>
  <si>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</si>
  <si>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</si>
  <si>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</si>
  <si>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</si>
  <si>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</si>
  <si>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</si>
  <si>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</si>
  <si>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</si>
  <si>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</si>
  <si>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</si>
  <si>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</si>
  <si>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</si>
  <si>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</si>
  <si>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</si>
  <si>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</si>
  <si>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</si>
  <si>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</si>
  <si>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</si>
  <si>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</si>
  <si>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</si>
  <si>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</si>
  <si>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</si>
  <si>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</si>
  <si>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</si>
  <si>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</si>
  <si>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</si>
  <si>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</si>
  <si>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</si>
  <si>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</si>
  <si>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</si>
  <si>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</si>
  <si>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</si>
  <si>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</si>
  <si>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</si>
  <si>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</si>
  <si>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</si>
  <si>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</si>
  <si>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</si>
  <si>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</si>
  <si>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</si>
  <si>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</si>
  <si>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</si>
  <si>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</si>
  <si>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</si>
  <si>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</si>
  <si>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</si>
  <si>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</si>
  <si>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</si>
  <si>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</si>
  <si>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</si>
  <si>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</si>
  <si>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</si>
  <si>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</si>
  <si>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</si>
  <si>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</si>
  <si>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</si>
  <si>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</si>
  <si>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</si>
  <si>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</si>
  <si>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</si>
  <si>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</si>
  <si>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</si>
  <si>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</si>
  <si>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</si>
  <si>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</si>
  <si>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</si>
  <si>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</si>
  <si>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</si>
  <si>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</si>
  <si>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</si>
  <si>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</si>
  <si>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</si>
  <si>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</si>
  <si>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</si>
  <si>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</si>
  <si>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</si>
  <si>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</si>
  <si>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</si>
  <si>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</si>
  <si>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</si>
  <si>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</si>
  <si>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</si>
  <si>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</si>
  <si>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</si>
  <si>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</si>
  <si>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</si>
  <si>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</si>
  <si>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</si>
  <si>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</si>
  <si>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</si>
  <si>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</si>
  <si>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</si>
  <si>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</si>
  <si>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</si>
  <si>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</si>
  <si>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</si>
  <si>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</si>
  <si>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</si>
  <si>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</si>
  <si>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</si>
  <si>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</si>
  <si>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</si>
  <si>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</si>
  <si>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</si>
  <si>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</si>
  <si>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</si>
  <si>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</si>
  <si>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</si>
  <si>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</si>
  <si>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</si>
  <si>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</si>
  <si>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</si>
  <si>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</si>
  <si>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</si>
  <si>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</si>
  <si>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</si>
  <si>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</si>
  <si>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</si>
  <si>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</si>
  <si>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</si>
  <si>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</si>
  <si>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</si>
  <si>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</si>
  <si>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</si>
  <si>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</si>
  <si>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</si>
  <si>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</si>
  <si>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</si>
  <si>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</si>
  <si>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</si>
  <si>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</si>
  <si>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</si>
  <si>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</si>
  <si>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</si>
  <si>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</si>
  <si>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</si>
  <si>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</si>
  <si>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</si>
  <si>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</si>
  <si>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</si>
  <si>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</si>
  <si>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</si>
  <si>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</si>
  <si>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</si>
  <si>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</si>
  <si>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</si>
  <si>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</si>
  <si>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</si>
  <si>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</si>
  <si>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</si>
  <si>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</si>
  <si>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</si>
  <si>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</si>
  <si>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</si>
  <si>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</si>
  <si>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</si>
  <si>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</si>
  <si>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</si>
  <si>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</si>
  <si>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</si>
  <si>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</si>
  <si>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</si>
  <si>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</si>
  <si>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</si>
  <si>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</si>
  <si>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</si>
  <si>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</si>
  <si>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</si>
  <si>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</si>
  <si>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</si>
  <si>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</si>
  <si>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</si>
  <si>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</si>
  <si>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</si>
  <si>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</si>
  <si>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</si>
  <si>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</si>
  <si>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</si>
  <si>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</si>
  <si>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</si>
  <si>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</si>
  <si>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</si>
  <si>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</si>
  <si>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</si>
  <si>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</si>
  <si>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</si>
  <si>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</si>
  <si>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</si>
  <si>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</si>
  <si>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</si>
  <si>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</si>
  <si>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</si>
  <si>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</si>
  <si>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</si>
  <si>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</si>
  <si>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</si>
  <si>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</si>
  <si>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</si>
  <si>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</si>
  <si>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</si>
  <si>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</si>
  <si>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</si>
  <si>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</si>
  <si>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</si>
  <si>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</si>
  <si>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</si>
  <si>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</si>
  <si>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</si>
  <si>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</si>
  <si>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</si>
  <si>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</si>
  <si>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</si>
  <si>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</si>
  <si>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</si>
  <si>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</si>
  <si>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</si>
  <si>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</si>
  <si>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</si>
  <si>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</si>
  <si>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</si>
  <si>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</si>
  <si>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</si>
  <si>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</si>
  <si>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</si>
  <si>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</si>
  <si>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</si>
  <si>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</si>
  <si>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</si>
  <si>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</si>
  <si>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</si>
  <si>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</si>
  <si>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</si>
  <si>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</si>
  <si>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</si>
  <si>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</si>
  <si>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</si>
  <si>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</si>
  <si>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</si>
  <si>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</si>
  <si>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</si>
  <si>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</si>
  <si>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</si>
  <si>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</si>
  <si>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</si>
  <si>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</si>
  <si>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</si>
  <si>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</si>
  <si>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</si>
  <si>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</si>
  <si>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</si>
  <si>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</si>
  <si>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</si>
  <si>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</si>
  <si>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</si>
  <si>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</si>
  <si>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</si>
  <si>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</si>
  <si>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</si>
  <si>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</si>
  <si>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</si>
  <si>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</si>
  <si>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</si>
  <si>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</si>
  <si>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</si>
  <si>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</si>
  <si>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</si>
  <si>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</si>
  <si>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</si>
  <si>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</si>
  <si>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</si>
  <si>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</si>
  <si>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</si>
  <si>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</si>
  <si>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</si>
  <si>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</si>
  <si>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</si>
  <si>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</si>
  <si>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</si>
  <si>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</si>
  <si>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</si>
  <si>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</si>
  <si>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</si>
  <si>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</si>
  <si>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</si>
  <si>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</si>
  <si>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</si>
  <si>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</si>
  <si>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</si>
  <si>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</si>
  <si>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</si>
  <si>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</si>
  <si>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</si>
  <si>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</si>
  <si>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</si>
  <si>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</si>
  <si>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</si>
  <si>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</si>
  <si>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</si>
  <si>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</si>
  <si>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</si>
  <si>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</si>
  <si>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</si>
  <si>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</si>
  <si>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</si>
  <si>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</si>
  <si>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</si>
  <si>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</si>
  <si>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</si>
  <si>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</si>
  <si>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</si>
  <si>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</si>
  <si>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</si>
  <si>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</si>
  <si>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</si>
  <si>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</si>
  <si>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</si>
  <si>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</si>
  <si>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</si>
  <si>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</si>
  <si>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</si>
  <si>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</si>
  <si>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</si>
  <si>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</si>
  <si>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</si>
  <si>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</si>
  <si>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</si>
  <si>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</si>
  <si>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</si>
  <si>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</si>
  <si>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</si>
  <si>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</si>
  <si>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</si>
  <si>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</si>
  <si>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</si>
  <si>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</si>
  <si>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</si>
  <si>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</si>
  <si>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</si>
  <si>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</si>
  <si>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</si>
  <si>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</si>
  <si>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</si>
  <si>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</si>
  <si>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</si>
  <si>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</si>
  <si>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</si>
  <si>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</si>
  <si>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</si>
  <si>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</si>
  <si>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</si>
  <si>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</si>
  <si>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</si>
  <si>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</si>
  <si>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</si>
  <si>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</si>
  <si>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</si>
  <si>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</si>
  <si>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</si>
  <si>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</si>
  <si>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</si>
  <si>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</si>
  <si>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</si>
  <si>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</si>
  <si>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</si>
  <si>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</si>
  <si>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</si>
  <si>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</si>
  <si>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</si>
  <si>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</si>
  <si>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</si>
  <si>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</si>
  <si>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</si>
  <si>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</si>
  <si>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</si>
  <si>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</si>
  <si>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</si>
  <si>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</si>
  <si>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</si>
  <si>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</si>
  <si>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</si>
  <si>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</si>
  <si>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</si>
  <si>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</si>
  <si>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</si>
  <si>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</si>
  <si>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</si>
  <si>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</si>
  <si>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</si>
  <si>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</si>
  <si>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</si>
  <si>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</si>
  <si>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</si>
  <si>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</si>
  <si>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</si>
  <si>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</si>
  <si>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</si>
  <si>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</si>
  <si>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</si>
  <si>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</si>
  <si>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</si>
  <si>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</si>
  <si>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</si>
  <si>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</si>
  <si>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</si>
  <si>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</si>
  <si>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</si>
  <si>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</si>
  <si>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</si>
  <si>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</si>
  <si>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</si>
  <si>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</si>
  <si>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</si>
  <si>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</si>
  <si>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</si>
  <si>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</si>
  <si>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</si>
  <si>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</si>
  <si>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</si>
  <si>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</si>
  <si>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</si>
  <si>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</si>
  <si>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</si>
  <si>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</si>
  <si>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</si>
  <si>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</si>
  <si>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</si>
  <si>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</si>
  <si>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</si>
  <si>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</si>
  <si>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</si>
  <si>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</si>
  <si>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</si>
  <si>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</si>
  <si>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</si>
  <si>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</si>
  <si>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</si>
  <si>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</si>
  <si>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</si>
  <si>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</si>
  <si>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</si>
  <si>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</si>
  <si>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</si>
  <si>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</si>
  <si>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</si>
  <si>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</si>
  <si>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</si>
  <si>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</si>
  <si>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</si>
  <si>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</si>
  <si>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</si>
  <si>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</si>
  <si>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</si>
  <si>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</si>
  <si>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</si>
  <si>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</si>
  <si>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</si>
  <si>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</si>
  <si>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</si>
  <si>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</si>
  <si>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</si>
  <si>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</si>
  <si>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</si>
  <si>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</si>
  <si>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</si>
  <si>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</si>
  <si>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</si>
  <si>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</si>
  <si>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</si>
  <si>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</si>
  <si>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</si>
  <si>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</si>
  <si>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</si>
  <si>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</si>
  <si>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</si>
  <si>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</si>
  <si>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</si>
  <si>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</si>
  <si>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</si>
  <si>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</si>
  <si>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</si>
  <si>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</si>
  <si>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</si>
  <si>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</si>
  <si>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</si>
  <si>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</si>
  <si>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</si>
  <si>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</si>
  <si>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</si>
  <si>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</si>
  <si>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</si>
  <si>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</si>
  <si>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</si>
  <si>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</si>
  <si>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</si>
  <si>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</si>
  <si>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</si>
  <si>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</si>
  <si>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</si>
  <si>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</si>
  <si>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</si>
  <si>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</si>
  <si>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</si>
  <si>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</si>
  <si>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</si>
  <si>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</si>
  <si>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</si>
  <si>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</si>
  <si>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</si>
  <si>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</si>
  <si>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</si>
  <si>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</si>
  <si>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</si>
  <si>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</si>
  <si>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</si>
  <si>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</si>
  <si>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</si>
  <si>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</si>
  <si>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</si>
  <si>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</si>
  <si>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</si>
  <si>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</si>
  <si>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</si>
  <si>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</si>
  <si>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</si>
  <si>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</si>
  <si>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</si>
  <si>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</si>
  <si>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</si>
  <si>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</si>
  <si>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</si>
  <si>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</si>
  <si>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</si>
  <si>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</si>
  <si>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</si>
  <si>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</si>
  <si>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</si>
  <si>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</si>
  <si>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</si>
  <si>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</si>
  <si>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</si>
  <si>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</si>
  <si>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</si>
  <si>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</si>
  <si>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</si>
  <si>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</si>
  <si>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</si>
  <si>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</si>
  <si>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</si>
  <si>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</si>
  <si>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</si>
  <si>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</si>
  <si>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</si>
  <si>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</si>
  <si>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</si>
  <si>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</si>
  <si>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</si>
  <si>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</si>
  <si>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</si>
  <si>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</si>
  <si>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</si>
  <si>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</si>
  <si>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</si>
  <si>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</si>
  <si>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</si>
  <si>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</si>
  <si>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</si>
  <si>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</si>
  <si>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</si>
  <si>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</si>
  <si>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</si>
  <si>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</si>
  <si>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</si>
  <si>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</si>
  <si>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</si>
  <si>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</si>
  <si>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</si>
  <si>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</si>
  <si>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</si>
  <si>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</si>
  <si>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</si>
  <si>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</si>
  <si>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</si>
  <si>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</si>
  <si>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</si>
  <si>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</si>
  <si>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</si>
  <si>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</si>
  <si>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</si>
  <si>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</si>
  <si>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</si>
  <si>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</si>
  <si>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</si>
  <si>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</si>
  <si>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</si>
  <si>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</si>
  <si>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</si>
  <si>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</si>
  <si>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</si>
  <si>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</si>
  <si>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</si>
  <si>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</si>
  <si>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</si>
  <si>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</si>
  <si>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</si>
  <si>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</si>
  <si>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</si>
  <si>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</si>
  <si>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</si>
  <si>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</si>
  <si>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</si>
  <si>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</si>
  <si>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</si>
  <si>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</si>
  <si>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</si>
  <si>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</si>
  <si>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</si>
  <si>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</si>
  <si>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</si>
  <si>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</si>
  <si>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</si>
  <si>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</si>
  <si>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</si>
  <si>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</si>
  <si>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</si>
  <si>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</si>
  <si>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</si>
  <si>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</si>
  <si>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</si>
  <si>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</si>
  <si>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</si>
  <si>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</si>
  <si>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</si>
  <si>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</si>
  <si>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</si>
  <si>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</si>
  <si>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</si>
  <si>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</si>
  <si>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</si>
  <si>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</si>
  <si>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</si>
  <si>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</si>
  <si>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</si>
  <si>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</si>
  <si>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</si>
  <si>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</si>
  <si>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</si>
  <si>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</si>
  <si>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</si>
  <si>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</si>
  <si>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</si>
  <si>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</si>
  <si>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</si>
  <si>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</si>
  <si>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</si>
  <si>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</si>
  <si>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</si>
  <si>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</si>
  <si>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</si>
  <si>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</si>
  <si>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</si>
  <si>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</si>
  <si>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</si>
  <si>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</si>
  <si>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</si>
  <si>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</si>
  <si>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</si>
  <si>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</si>
  <si>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</si>
  <si>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</si>
  <si>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</si>
  <si>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</si>
  <si>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</si>
  <si>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</si>
  <si>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</si>
  <si>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</si>
  <si>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</si>
  <si>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</si>
  <si>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</si>
  <si>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</si>
  <si>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</si>
  <si>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</si>
  <si>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</si>
  <si>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</si>
  <si>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</si>
  <si>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</si>
  <si>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</si>
  <si>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</si>
  <si>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</si>
  <si>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</si>
  <si>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</si>
  <si>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</si>
  <si>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</si>
  <si>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</si>
  <si>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</si>
  <si>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</si>
  <si>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</si>
  <si>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</si>
  <si>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</si>
  <si>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</si>
  <si>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</si>
  <si>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</si>
  <si>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</si>
  <si>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</si>
  <si>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</si>
  <si>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</si>
  <si>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</si>
  <si>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</si>
  <si>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</si>
  <si>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</si>
  <si>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</si>
  <si>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</si>
  <si>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</si>
  <si>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</si>
  <si>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</si>
  <si>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</si>
  <si>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</si>
  <si>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</si>
  <si>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</si>
  <si>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</si>
  <si>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</si>
  <si>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</si>
  <si>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</si>
  <si>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</si>
  <si>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</si>
  <si>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</si>
  <si>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</si>
  <si>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</si>
  <si>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</si>
  <si>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</si>
  <si>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</si>
  <si>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</si>
  <si>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</si>
  <si>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</si>
  <si>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</si>
  <si>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</si>
  <si>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</si>
  <si>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</si>
  <si>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</si>
  <si>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</si>
  <si>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</si>
  <si>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</si>
  <si>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</si>
  <si>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</si>
  <si>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</si>
  <si>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</si>
  <si>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</si>
  <si>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</si>
  <si>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</si>
  <si>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</si>
  <si>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</si>
  <si>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</si>
  <si>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</si>
  <si>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</si>
  <si>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</si>
  <si>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</si>
  <si>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</si>
  <si>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</si>
  <si>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</si>
  <si>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</si>
  <si>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</si>
  <si>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</si>
  <si>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</si>
  <si>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</si>
  <si>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</si>
  <si>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</si>
  <si>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</si>
  <si>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</si>
  <si>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</si>
  <si>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</si>
  <si>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</si>
  <si>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</si>
  <si>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</si>
  <si>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</si>
  <si>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</si>
  <si>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</si>
  <si>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</si>
  <si>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</si>
  <si>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</si>
  <si>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</si>
  <si>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</si>
  <si>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</si>
  <si>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</si>
  <si>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</si>
  <si>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</si>
  <si>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</si>
  <si>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</si>
  <si>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</si>
  <si>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</si>
  <si>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</si>
  <si>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</si>
  <si>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</si>
  <si>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</si>
  <si>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</si>
  <si>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</si>
  <si>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</si>
  <si>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</si>
  <si>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</si>
  <si>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</si>
  <si>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</si>
  <si>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</si>
  <si>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</si>
  <si>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</si>
  <si>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</si>
  <si>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</si>
  <si>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</si>
  <si>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</si>
  <si>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</si>
  <si>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</si>
  <si>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</si>
  <si>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</si>
  <si>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</si>
  <si>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</si>
  <si>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</si>
  <si>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</si>
  <si>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</si>
  <si>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</si>
  <si>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</si>
  <si>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</si>
  <si>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</si>
  <si>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</si>
  <si>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</si>
  <si>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</si>
  <si>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</si>
  <si>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</si>
  <si>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</si>
  <si>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</si>
  <si>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</si>
  <si>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</si>
  <si>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</si>
  <si>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</si>
  <si>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</si>
  <si>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</si>
  <si>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</si>
  <si>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</si>
  <si>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</si>
  <si>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</si>
  <si>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</si>
  <si>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</si>
  <si>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</si>
  <si>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</si>
  <si>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</si>
  <si>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</si>
  <si>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</si>
  <si>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</si>
  <si>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</si>
  <si>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</si>
  <si>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</si>
  <si>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</si>
  <si>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</si>
  <si>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</si>
  <si>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</si>
  <si>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</si>
  <si>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</si>
  <si>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</si>
  <si>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</si>
  <si>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</si>
  <si>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</si>
  <si>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</si>
  <si>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</si>
  <si>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</si>
  <si>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</si>
  <si>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</si>
  <si>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</si>
  <si>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</si>
  <si>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</si>
  <si>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</si>
  <si>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</si>
  <si>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</si>
  <si>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</si>
  <si>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</si>
  <si>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</si>
  <si>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</si>
  <si>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</si>
  <si>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</si>
  <si>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</si>
  <si>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</si>
  <si>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</si>
  <si>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</si>
  <si>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</si>
  <si>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</si>
  <si>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</si>
  <si>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</si>
  <si>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</si>
  <si>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</si>
  <si>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</si>
  <si>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</si>
  <si>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</si>
  <si>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</si>
  <si>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</si>
  <si>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</si>
  <si>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</si>
  <si>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</si>
  <si>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</si>
  <si>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</si>
  <si>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</si>
  <si>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</si>
  <si>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</si>
  <si>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</si>
  <si>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</si>
  <si>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</si>
  <si>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</si>
  <si>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</si>
  <si>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</si>
  <si>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</si>
  <si>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</si>
  <si>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</si>
  <si>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</si>
  <si>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</si>
  <si>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</si>
  <si>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</si>
  <si>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</si>
  <si>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</si>
  <si>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</si>
  <si>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</si>
  <si>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</si>
  <si>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</si>
  <si>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</si>
  <si>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</si>
  <si>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</si>
  <si>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</si>
  <si>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</si>
  <si>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</si>
  <si>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</si>
  <si>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</si>
  <si>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</si>
  <si>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</si>
  <si>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</si>
  <si>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</si>
  <si>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</si>
  <si>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</si>
  <si>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</si>
  <si>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</si>
  <si>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</si>
  <si>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</si>
  <si>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</si>
  <si>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</si>
  <si>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</si>
  <si>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</si>
  <si>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</si>
  <si>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</si>
  <si>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</si>
  <si>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</si>
  <si>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</si>
  <si>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</si>
  <si>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</si>
  <si>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</si>
  <si>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</si>
  <si>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</si>
  <si>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</si>
  <si>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</si>
  <si>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</si>
  <si>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</si>
  <si>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</si>
  <si>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</si>
  <si>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</si>
  <si>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</si>
  <si>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</si>
  <si>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</si>
  <si>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</si>
  <si>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</si>
  <si>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</si>
  <si>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</si>
  <si>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</si>
  <si>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</si>
  <si>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</si>
  <si>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</si>
  <si>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</si>
  <si>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</si>
  <si>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</si>
  <si>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</si>
  <si>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</si>
  <si>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</si>
  <si>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</si>
  <si>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</si>
  <si>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</si>
  <si>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</si>
  <si>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</si>
  <si>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</si>
  <si>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</si>
  <si>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</si>
  <si>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</si>
  <si>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</si>
  <si>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</si>
  <si>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</si>
  <si>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</si>
  <si>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</si>
  <si>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</si>
  <si>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</si>
  <si>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</si>
  <si>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</si>
  <si>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</si>
  <si>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</si>
  <si>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</si>
  <si>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</si>
  <si>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</si>
  <si>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</si>
  <si>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</si>
  <si>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</si>
  <si>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</si>
  <si>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</si>
  <si>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</si>
  <si>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</si>
  <si>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</si>
  <si>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</si>
  <si>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</si>
  <si>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</si>
  <si>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</si>
  <si>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</si>
  <si>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</si>
  <si>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</si>
  <si>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</si>
  <si>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</si>
  <si>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</si>
  <si>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</si>
  <si>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</si>
  <si>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</si>
  <si>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</si>
  <si>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</si>
  <si>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</si>
  <si>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</si>
  <si>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</si>
  <si>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</si>
  <si>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</si>
  <si>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</si>
  <si>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</si>
  <si>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</si>
  <si>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</si>
  <si>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</si>
  <si>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</si>
  <si>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</si>
  <si>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</si>
  <si>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</si>
  <si>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</si>
  <si>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</si>
  <si>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</si>
  <si>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</si>
  <si>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</si>
  <si>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</si>
  <si>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</si>
  <si>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</si>
  <si>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</si>
  <si>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</si>
  <si>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</si>
  <si>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</si>
  <si>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</si>
  <si>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</si>
  <si>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</si>
  <si>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</si>
  <si>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</si>
  <si>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</si>
  <si>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</si>
  <si>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</si>
  <si>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</si>
  <si>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</si>
  <si>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</si>
  <si>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</si>
  <si>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</si>
  <si>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</si>
  <si>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</si>
  <si>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</si>
  <si>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</si>
  <si>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</si>
  <si>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</si>
  <si>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</si>
  <si>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</si>
  <si>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</si>
  <si>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</si>
  <si>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</si>
  <si>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</si>
  <si>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</si>
  <si>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</si>
  <si>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</si>
  <si>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</si>
  <si>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</si>
  <si>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</si>
  <si>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</si>
  <si>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</si>
  <si>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</si>
  <si>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</si>
  <si>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</si>
  <si>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</si>
  <si>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</si>
  <si>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</si>
  <si>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</si>
  <si>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</si>
  <si>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</si>
  <si>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</si>
  <si>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</si>
  <si>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</si>
  <si>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</si>
  <si>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</si>
  <si>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</si>
  <si>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</si>
  <si>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</si>
  <si>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</si>
  <si>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</si>
  <si>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</si>
  <si>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</si>
  <si>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</si>
  <si>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</si>
  <si>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</si>
  <si>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</si>
  <si>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</si>
  <si>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</si>
  <si>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</si>
  <si>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</si>
  <si>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</si>
  <si>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</si>
  <si>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</si>
  <si>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</si>
  <si>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</si>
  <si>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</si>
  <si>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</si>
  <si>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</si>
  <si>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</si>
  <si>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</si>
  <si>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</si>
  <si>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</si>
  <si>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</si>
  <si>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</si>
  <si>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</si>
  <si>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</si>
  <si>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</si>
  <si>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</si>
  <si>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</si>
  <si>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</si>
  <si>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</si>
  <si>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</si>
  <si>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</si>
  <si>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</si>
  <si>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</si>
  <si>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</si>
  <si>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</si>
  <si>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</si>
  <si>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</si>
  <si>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</si>
  <si>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</si>
  <si>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</si>
  <si>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</si>
  <si>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</si>
  <si>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</si>
  <si>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</si>
  <si>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</si>
  <si>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</si>
  <si>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</si>
  <si>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</si>
  <si>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</si>
  <si>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</si>
  <si>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</si>
  <si>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</si>
  <si>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</si>
  <si>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</si>
  <si>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</si>
  <si>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</si>
  <si>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</si>
  <si>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</si>
  <si>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</si>
  <si>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</si>
  <si>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</si>
  <si>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</si>
  <si>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</si>
  <si>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</si>
  <si>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</si>
  <si>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</si>
  <si>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</si>
  <si>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</si>
  <si>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</si>
  <si>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</si>
  <si>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</si>
  <si>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</si>
  <si>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</si>
  <si>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</si>
  <si>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</si>
  <si>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</si>
  <si>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</si>
  <si>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</si>
  <si>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</si>
  <si>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</si>
  <si>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</si>
  <si>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</si>
  <si>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</si>
  <si>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</si>
  <si>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</si>
  <si>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</si>
  <si>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</si>
  <si>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</si>
  <si>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</si>
  <si>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</si>
  <si>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</si>
  <si>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</si>
  <si>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</si>
  <si>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</si>
  <si>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</si>
  <si>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</si>
  <si>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</si>
  <si>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</si>
  <si>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</si>
  <si>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</si>
  <si>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</si>
  <si>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</si>
  <si>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</si>
  <si>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</si>
  <si>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</si>
  <si>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</si>
  <si>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</si>
  <si>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</si>
  <si>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</si>
  <si>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</si>
  <si>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</si>
  <si>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</si>
  <si>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</si>
  <si>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</si>
  <si>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</si>
  <si>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</si>
  <si>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</si>
  <si>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</si>
  <si>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</si>
  <si>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</si>
  <si>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</si>
  <si>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</si>
  <si>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</si>
  <si>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</si>
  <si>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</si>
  <si>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</si>
  <si>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</si>
  <si>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</si>
  <si>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</si>
  <si>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</si>
  <si>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</si>
  <si>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</si>
  <si>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</si>
  <si>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</si>
  <si>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</si>
  <si>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</si>
  <si>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</si>
  <si>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</si>
  <si>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</si>
  <si>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</si>
  <si>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</si>
  <si>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</si>
  <si>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</si>
  <si>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</si>
  <si>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</si>
  <si>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</si>
  <si>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</si>
  <si>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</si>
  <si>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</si>
  <si>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</si>
  <si>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</si>
  <si>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</si>
  <si>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</si>
  <si>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</si>
  <si>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</si>
  <si>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</si>
  <si>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</si>
  <si>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</si>
  <si>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</si>
  <si>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</si>
  <si>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</si>
  <si>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</si>
  <si>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</si>
  <si>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</si>
  <si>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</si>
  <si>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</si>
  <si>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</si>
  <si>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</si>
  <si>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</si>
  <si>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</si>
  <si>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</si>
  <si>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</si>
  <si>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</si>
  <si>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</si>
  <si>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</si>
  <si>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</si>
  <si>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</si>
  <si>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</si>
  <si>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</si>
  <si>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</si>
  <si>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</si>
  <si>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</si>
  <si>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</si>
  <si>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</si>
  <si>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</si>
  <si>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</si>
  <si>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</si>
  <si>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</si>
  <si>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</si>
  <si>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</si>
  <si>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</si>
  <si>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</si>
  <si>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</si>
  <si>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</si>
  <si>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</si>
  <si>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</si>
  <si>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</si>
  <si>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</si>
  <si>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</si>
  <si>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</si>
  <si>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</si>
  <si>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</si>
  <si>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</si>
  <si>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</si>
  <si>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</si>
  <si>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</si>
  <si>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</si>
  <si>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</si>
  <si>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</si>
  <si>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</si>
  <si>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</si>
  <si>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</si>
  <si>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</si>
  <si>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</si>
  <si>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</si>
  <si>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</si>
  <si>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</si>
  <si>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</si>
  <si>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</si>
  <si>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</si>
  <si>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</si>
  <si>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</si>
  <si>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</si>
  <si>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</si>
  <si>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</si>
  <si>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</si>
  <si>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</si>
  <si>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</si>
  <si>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</si>
  <si>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</si>
  <si>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</si>
  <si>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</si>
  <si>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</si>
  <si>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</si>
  <si>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</si>
  <si>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</si>
  <si>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</si>
  <si>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</si>
  <si>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</si>
  <si>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</si>
  <si>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</si>
  <si>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</si>
  <si>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</si>
  <si>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</si>
  <si>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</si>
  <si>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</si>
  <si>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</si>
  <si>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</si>
  <si>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</si>
  <si>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</si>
  <si>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</si>
  <si>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</si>
  <si>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</si>
  <si>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</si>
  <si>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</si>
  <si>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</si>
  <si>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</si>
  <si>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</si>
  <si>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</si>
  <si>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</si>
  <si>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</si>
  <si>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</si>
  <si>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</si>
  <si>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</si>
  <si>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</si>
  <si>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</si>
  <si>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</si>
  <si>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</si>
  <si>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</si>
  <si>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</si>
  <si>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</si>
  <si>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</si>
  <si>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</si>
  <si>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</si>
  <si>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</si>
  <si>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</si>
  <si>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</si>
  <si>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</si>
  <si>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</si>
  <si>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</si>
  <si>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</si>
  <si>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</si>
  <si>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</si>
  <si>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</si>
  <si>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</si>
  <si>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</si>
  <si>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</si>
  <si>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</si>
  <si>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</si>
  <si>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</si>
  <si>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</si>
  <si>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</si>
  <si>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</si>
  <si>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</si>
  <si>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</si>
  <si>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</si>
  <si>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</si>
  <si>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</si>
  <si>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</si>
  <si>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</si>
  <si>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</si>
  <si>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</si>
  <si>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</si>
  <si>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</si>
  <si>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</si>
  <si>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</si>
  <si>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</si>
  <si>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</si>
  <si>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</si>
  <si>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</si>
  <si>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</si>
  <si>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</si>
  <si>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</si>
  <si>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</si>
  <si>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</si>
  <si>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</si>
  <si>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</si>
  <si>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</si>
  <si>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</si>
  <si>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</si>
  <si>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</si>
  <si>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</si>
  <si>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</si>
  <si>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</si>
  <si>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</si>
  <si>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</si>
  <si>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</si>
  <si>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</si>
  <si>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</si>
  <si>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</si>
  <si>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</si>
  <si>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</si>
  <si>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</si>
  <si>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</si>
  <si>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</si>
  <si>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</si>
  <si>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</si>
  <si>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</si>
  <si>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</si>
  <si>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</si>
  <si>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</si>
  <si>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</si>
  <si>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</si>
  <si>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</si>
  <si>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</si>
  <si>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</si>
  <si>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</si>
  <si>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</si>
  <si>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</si>
  <si>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</si>
  <si>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</si>
  <si>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</si>
  <si>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</si>
  <si>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</si>
  <si>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</si>
  <si>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</si>
  <si>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</si>
  <si>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</si>
  <si>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</si>
  <si>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</si>
  <si>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</si>
  <si>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</si>
  <si>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</si>
  <si>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</si>
  <si>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</si>
  <si>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</si>
  <si>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</si>
  <si>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</si>
  <si>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</si>
  <si>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</si>
  <si>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</si>
  <si>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</si>
  <si>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</si>
  <si>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</si>
  <si>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</si>
  <si>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</si>
  <si>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</si>
  <si>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</si>
  <si>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</si>
  <si>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</si>
  <si>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</si>
  <si>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</si>
  <si>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</si>
  <si>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</si>
  <si>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</si>
  <si>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</si>
  <si>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</si>
  <si>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</si>
  <si>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</si>
  <si>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</si>
  <si>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</si>
  <si>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</si>
  <si>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</si>
  <si>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</si>
  <si>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</si>
  <si>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</si>
  <si>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</si>
  <si>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</si>
  <si>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</si>
  <si>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</si>
  <si>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</si>
  <si>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</si>
  <si>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</si>
  <si>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</si>
  <si>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</si>
  <si>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</si>
  <si>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</si>
  <si>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</si>
  <si>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</si>
  <si>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</si>
  <si>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</si>
  <si>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</si>
  <si>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</si>
  <si>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</si>
  <si>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</si>
  <si>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</si>
  <si>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</si>
  <si>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</si>
  <si>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</si>
  <si>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</si>
  <si>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</si>
  <si>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</si>
  <si>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</si>
  <si>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</si>
  <si>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</si>
  <si>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</si>
  <si>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</si>
  <si>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</si>
  <si>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</si>
  <si>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</si>
  <si>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</si>
  <si>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</si>
  <si>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</si>
  <si>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</si>
  <si>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</si>
  <si>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</si>
  <si>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</si>
  <si>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</si>
  <si>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</si>
  <si>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</si>
  <si>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</si>
  <si>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</si>
  <si>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</si>
  <si>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</si>
  <si>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</si>
  <si>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</si>
  <si>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</si>
  <si>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</si>
  <si>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</si>
  <si>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</si>
  <si>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</si>
  <si>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</si>
  <si>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</si>
  <si>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</si>
  <si>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</si>
  <si>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</si>
  <si>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</si>
  <si>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</si>
  <si>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</si>
  <si>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</si>
  <si>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</si>
  <si>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</si>
  <si>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</si>
  <si>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</si>
  <si>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</si>
  <si>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</si>
  <si>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</si>
  <si>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</si>
  <si>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</si>
  <si>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</si>
  <si>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</si>
  <si>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</si>
  <si>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</si>
  <si>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</si>
  <si>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</si>
  <si>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</si>
  <si>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</si>
  <si>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</si>
  <si>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</si>
  <si>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</si>
  <si>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</si>
  <si>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</si>
  <si>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</si>
  <si>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</si>
  <si>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</si>
  <si>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</si>
  <si>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</si>
  <si>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</si>
  <si>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</si>
  <si>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</si>
  <si>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</si>
  <si>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</si>
  <si>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</si>
  <si>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</si>
  <si>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</si>
  <si>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</si>
  <si>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</si>
  <si>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</si>
  <si>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</si>
  <si>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</si>
  <si>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</si>
  <si>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</si>
  <si>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</si>
  <si>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</si>
  <si>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</si>
  <si>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</si>
  <si>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</si>
  <si>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</si>
  <si>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</si>
  <si>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</si>
  <si>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</si>
  <si>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</si>
  <si>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</si>
  <si>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</si>
  <si>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</si>
  <si>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</si>
  <si>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</si>
  <si>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</si>
  <si>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</si>
  <si>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</si>
  <si>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</si>
  <si>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</si>
  <si>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</si>
  <si>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</si>
  <si>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</si>
  <si>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</si>
  <si>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</si>
  <si>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</si>
  <si>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</si>
  <si>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</si>
  <si>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</si>
  <si>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</si>
  <si>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</si>
  <si>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</si>
  <si>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</si>
  <si>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</si>
  <si>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</si>
  <si>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</si>
  <si>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</si>
  <si>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</si>
  <si>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</si>
  <si>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</si>
  <si>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</si>
  <si>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</si>
  <si>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</si>
  <si>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</si>
  <si>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</si>
  <si>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</si>
  <si>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</si>
  <si>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</si>
  <si>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</si>
  <si>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</si>
  <si>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</si>
  <si>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</si>
  <si>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</si>
  <si>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</si>
  <si>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</si>
  <si>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</si>
  <si>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</si>
  <si>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</si>
  <si>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</si>
  <si>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</si>
  <si>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</si>
  <si>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</si>
  <si>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</si>
  <si>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</si>
  <si>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</si>
  <si>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</si>
  <si>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</si>
  <si>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</si>
  <si>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</si>
  <si>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</si>
  <si>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</si>
  <si>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</si>
  <si>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</si>
  <si>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</si>
  <si>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</si>
  <si>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</si>
  <si>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</si>
  <si>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</si>
  <si>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</si>
  <si>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</si>
  <si>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</si>
  <si>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</si>
  <si>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</si>
  <si>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</si>
  <si>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</si>
  <si>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</si>
  <si>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</si>
  <si>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</si>
  <si>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</si>
  <si>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</si>
  <si>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</si>
  <si>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</si>
  <si>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</si>
  <si>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</si>
  <si>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</si>
  <si>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</si>
  <si>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</si>
  <si>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</si>
  <si>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</si>
  <si>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</si>
  <si>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</si>
  <si>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</si>
  <si>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</si>
  <si>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</si>
  <si>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</si>
  <si>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</si>
  <si>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</si>
  <si>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</si>
  <si>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</si>
  <si>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</si>
  <si>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</si>
  <si>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</si>
  <si>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</si>
  <si>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</si>
  <si>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</si>
  <si>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</si>
  <si>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</si>
  <si>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</si>
  <si>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</si>
  <si>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</si>
  <si>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</si>
  <si>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</si>
  <si>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</si>
  <si>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</si>
  <si>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</si>
  <si>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</si>
  <si>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</si>
  <si>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</si>
  <si>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</si>
  <si>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</si>
  <si>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</si>
  <si>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</si>
  <si>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</si>
  <si>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</si>
  <si>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</si>
  <si>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</si>
  <si>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</si>
  <si>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</si>
  <si>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</si>
  <si>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</si>
  <si>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</si>
  <si>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</si>
  <si>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</si>
  <si>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</si>
  <si>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</si>
  <si>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</si>
  <si>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</si>
  <si>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</si>
  <si>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</si>
  <si>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</si>
  <si>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</si>
  <si>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</si>
  <si>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</si>
  <si>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</si>
  <si>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</si>
  <si>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</si>
  <si>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</si>
  <si>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</si>
  <si>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</si>
  <si>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</si>
  <si>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</si>
  <si>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</si>
  <si>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</si>
  <si>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</si>
  <si>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</si>
  <si>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</si>
  <si>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</si>
  <si>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</si>
  <si>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</si>
  <si>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</si>
  <si>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</si>
  <si>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</si>
  <si>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</si>
  <si>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</si>
  <si>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</si>
  <si>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</si>
  <si>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</si>
  <si>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</si>
  <si>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</si>
  <si>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</si>
  <si>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</si>
  <si>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</si>
  <si>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</si>
  <si>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</si>
  <si>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</si>
  <si>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</si>
  <si>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</si>
  <si>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</si>
  <si>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</si>
  <si>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</si>
  <si>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</si>
  <si>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</si>
  <si>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</si>
  <si>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</si>
  <si>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</si>
  <si>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</si>
  <si>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</si>
  <si>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</si>
  <si>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</si>
  <si>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</si>
  <si>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</si>
  <si>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</si>
  <si>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</si>
  <si>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</si>
  <si>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</si>
  <si>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</si>
  <si>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</si>
  <si>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</si>
  <si>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</si>
  <si>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</si>
  <si>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</si>
  <si>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</si>
  <si>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</si>
  <si>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</si>
  <si>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</si>
  <si>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</si>
  <si>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</si>
  <si>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</si>
  <si>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</si>
  <si>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</si>
  <si>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</si>
  <si>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</si>
  <si>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</si>
  <si>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</si>
  <si>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</si>
  <si>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</si>
  <si>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</si>
  <si>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</si>
  <si>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</si>
  <si>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</si>
  <si>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</si>
  <si>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</si>
  <si>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</si>
  <si>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</si>
  <si>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</si>
  <si>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</si>
  <si>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</si>
  <si>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</si>
  <si>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</si>
  <si>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</si>
  <si>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</si>
  <si>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</si>
  <si>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</si>
  <si>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</si>
  <si>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</si>
  <si>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</si>
  <si>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</si>
  <si>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</si>
  <si>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</si>
  <si>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</si>
  <si>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</si>
  <si>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</si>
  <si>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</si>
  <si>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</si>
  <si>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</si>
  <si>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</si>
  <si>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</si>
  <si>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</si>
  <si>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</si>
  <si>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</si>
  <si>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</si>
  <si>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</si>
  <si>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</si>
  <si>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</si>
  <si>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</si>
  <si>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</si>
  <si>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</si>
  <si>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</si>
  <si>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</si>
  <si>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</si>
  <si>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</si>
  <si>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</si>
  <si>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</si>
  <si>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</si>
  <si>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</si>
  <si>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</si>
  <si>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</si>
  <si>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</si>
  <si>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</si>
  <si>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</si>
  <si>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</si>
  <si>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</si>
  <si>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</si>
  <si>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</si>
  <si>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</si>
  <si>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</si>
  <si>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</si>
  <si>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</si>
  <si>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</si>
  <si>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</si>
  <si>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</si>
  <si>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</si>
  <si>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</si>
  <si>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</si>
  <si>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</si>
  <si>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</si>
  <si>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</si>
  <si>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</si>
  <si>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</si>
  <si>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</si>
  <si>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</si>
  <si>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</si>
  <si>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</si>
  <si>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</si>
  <si>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</si>
  <si>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</si>
  <si>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</si>
  <si>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</si>
  <si>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</si>
  <si>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</si>
  <si>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</si>
  <si>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</si>
  <si>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</si>
  <si>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</si>
  <si>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</si>
  <si>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</si>
  <si>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</si>
  <si>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</si>
  <si>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</si>
  <si>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</si>
  <si>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</si>
  <si>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</si>
  <si>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</si>
  <si>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</si>
  <si>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</si>
  <si>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</si>
  <si>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</si>
  <si>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</si>
  <si>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</si>
  <si>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</si>
  <si>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</si>
  <si>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</si>
  <si>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</si>
  <si>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</si>
  <si>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</si>
  <si>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</si>
  <si>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</si>
  <si>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</si>
  <si>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</si>
  <si>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</si>
  <si>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</si>
  <si>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</si>
  <si>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</si>
  <si>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</si>
  <si>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</si>
  <si>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</si>
  <si>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</si>
  <si>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</si>
  <si>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</si>
  <si>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</si>
  <si>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</si>
  <si>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</si>
  <si>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</si>
  <si>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</si>
  <si>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</si>
  <si>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</si>
  <si>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</si>
  <si>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</si>
  <si>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</si>
  <si>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</si>
  <si>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</si>
  <si>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</si>
  <si>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</si>
  <si>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</si>
  <si>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</si>
  <si>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</si>
  <si>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</si>
  <si>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</si>
  <si>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</si>
  <si>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</si>
  <si>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</si>
  <si>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</si>
  <si>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</si>
  <si>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</si>
  <si>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</si>
  <si>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</si>
  <si>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</si>
  <si>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</si>
  <si>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</si>
  <si>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</si>
  <si>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</si>
  <si>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</si>
  <si>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</si>
  <si>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</si>
  <si>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</si>
  <si>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</si>
  <si>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</si>
  <si>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</si>
  <si>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</si>
  <si>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</si>
  <si>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</si>
  <si>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</si>
  <si>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</si>
  <si>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</si>
  <si>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</si>
  <si>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</si>
  <si>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</si>
  <si>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</si>
  <si>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</si>
  <si>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</si>
  <si>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</si>
  <si>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</si>
  <si>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</si>
  <si>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</si>
  <si>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</si>
  <si>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</si>
  <si>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</si>
  <si>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</si>
  <si>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</si>
  <si>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</si>
  <si>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</si>
  <si>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</si>
  <si>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</si>
  <si>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</si>
  <si>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</si>
  <si>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</si>
  <si>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</si>
  <si>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</si>
  <si>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</si>
  <si>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</si>
  <si>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</si>
  <si>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</si>
  <si>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</si>
  <si>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</si>
  <si>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</si>
  <si>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</si>
  <si>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</si>
  <si>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</si>
  <si>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</si>
  <si>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</si>
  <si>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</si>
  <si>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</si>
  <si>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</si>
  <si>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</si>
  <si>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</si>
  <si>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</si>
  <si>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</si>
  <si>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</si>
  <si>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</si>
  <si>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</si>
  <si>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</si>
  <si>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</si>
  <si>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</si>
  <si>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</si>
  <si>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</si>
  <si>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</si>
  <si>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</si>
  <si>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</si>
  <si>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</si>
  <si>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</si>
  <si>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</si>
  <si>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</si>
  <si>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</si>
  <si>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</si>
  <si>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</si>
  <si>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</si>
  <si>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</si>
  <si>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</si>
  <si>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</si>
  <si>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</si>
  <si>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</si>
  <si>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</si>
  <si>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</si>
  <si>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</si>
  <si>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</si>
  <si>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</si>
  <si>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</si>
  <si>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</si>
  <si>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</si>
  <si>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</si>
  <si>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</si>
  <si>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</si>
  <si>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</si>
  <si>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</si>
  <si>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</si>
  <si>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</si>
  <si>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</si>
  <si>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</si>
  <si>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</si>
  <si>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</si>
  <si>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</si>
  <si>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</si>
  <si>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</si>
  <si>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</si>
  <si>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</si>
  <si>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</si>
  <si>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</si>
  <si>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</si>
  <si>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</si>
  <si>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</si>
  <si>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</si>
  <si>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</si>
  <si>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</si>
  <si>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</si>
  <si>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</si>
  <si>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</si>
  <si>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</si>
  <si>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</si>
  <si>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</si>
  <si>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</si>
  <si>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</si>
  <si>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</si>
  <si>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</si>
  <si>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</si>
  <si>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</si>
  <si>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</si>
  <si>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</si>
  <si>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</si>
  <si>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</si>
  <si>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</si>
  <si>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</si>
  <si>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</si>
  <si>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</si>
  <si>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</si>
  <si>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</si>
  <si>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</si>
  <si>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</si>
  <si>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</si>
  <si>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</si>
  <si>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</si>
  <si>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</si>
  <si>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</si>
  <si>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</si>
  <si>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</si>
  <si>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</si>
  <si>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</si>
  <si>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</si>
  <si>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</si>
  <si>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</si>
  <si>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</si>
  <si>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</si>
  <si>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</si>
  <si>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</si>
  <si>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</si>
  <si>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</si>
  <si>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</si>
  <si>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</si>
  <si>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</si>
  <si>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</si>
  <si>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</si>
  <si>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</si>
  <si>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</si>
  <si>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</si>
  <si>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</si>
  <si>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</si>
  <si>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</si>
  <si>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</si>
  <si>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</si>
  <si>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</si>
  <si>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</si>
  <si>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</si>
  <si>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</si>
  <si>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</si>
  <si>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</si>
  <si>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</si>
  <si>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</si>
  <si>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</si>
  <si>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</si>
  <si>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</si>
  <si>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</si>
  <si>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</si>
  <si>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</si>
  <si>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</si>
  <si>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</si>
  <si>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</si>
  <si>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</si>
  <si>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</si>
  <si>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</si>
  <si>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</si>
  <si>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</si>
  <si>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</si>
  <si>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</si>
  <si>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</si>
  <si>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</si>
  <si>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</si>
  <si>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</si>
  <si>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</si>
  <si>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</si>
  <si>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</si>
  <si>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</si>
  <si>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</si>
  <si>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</si>
  <si>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</si>
  <si>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</si>
  <si>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</si>
  <si>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</si>
  <si>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</si>
  <si>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</si>
  <si>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</si>
  <si>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</si>
  <si>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</si>
  <si>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</si>
  <si>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</si>
  <si>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</si>
  <si>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</si>
  <si>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</si>
  <si>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</si>
  <si>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</si>
  <si>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</si>
  <si>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</si>
  <si>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</si>
  <si>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</si>
  <si>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</si>
  <si>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</si>
  <si>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</si>
  <si>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</si>
  <si>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</si>
  <si>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</si>
  <si>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</si>
  <si>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</si>
  <si>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</si>
  <si>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</si>
  <si>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</si>
  <si>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</si>
  <si>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</si>
  <si>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</si>
  <si>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</si>
  <si>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</si>
  <si>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</si>
  <si>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</si>
  <si>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</si>
  <si>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</si>
  <si>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</si>
  <si>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</si>
  <si>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</si>
  <si>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</si>
  <si>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</si>
  <si>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</si>
  <si>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</si>
  <si>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</si>
  <si>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</si>
  <si>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</si>
  <si>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</si>
  <si>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</si>
  <si>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</si>
  <si>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</si>
  <si>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</si>
  <si>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</si>
  <si>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</si>
  <si>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</si>
  <si>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</si>
  <si>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</si>
  <si>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</si>
  <si>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</si>
  <si>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</si>
  <si>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</si>
  <si>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</si>
  <si>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</si>
  <si>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</si>
  <si>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</si>
  <si>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</si>
  <si>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</si>
  <si>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</si>
  <si>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</si>
  <si>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</si>
  <si>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</si>
  <si>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</si>
  <si>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</si>
  <si>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</si>
  <si>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</si>
  <si>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</si>
  <si>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</si>
  <si>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</si>
  <si>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</si>
  <si>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</si>
  <si>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</si>
  <si>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</si>
  <si>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</si>
  <si>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</si>
  <si>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</si>
  <si>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</si>
  <si>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</si>
  <si>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</si>
  <si>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</si>
  <si>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</si>
  <si>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</si>
  <si>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</si>
  <si>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</si>
  <si>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</si>
  <si>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</si>
  <si>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</si>
  <si>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</si>
  <si>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</si>
  <si>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</si>
  <si>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</si>
  <si>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</si>
  <si>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</si>
  <si>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</si>
  <si>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</si>
  <si>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</si>
  <si>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</si>
  <si>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</si>
  <si>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</si>
  <si>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</si>
  <si>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</si>
  <si>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</si>
  <si>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</si>
  <si>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</si>
  <si>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</si>
  <si>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</si>
  <si>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</si>
  <si>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</si>
  <si>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</si>
  <si>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</si>
  <si>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</si>
  <si>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</si>
  <si>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</si>
  <si>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</si>
  <si>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</si>
  <si>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</si>
  <si>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</si>
  <si>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</si>
  <si>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</si>
  <si>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</si>
  <si>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</si>
  <si>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</si>
  <si>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</si>
  <si>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</si>
  <si>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</si>
  <si>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</si>
  <si>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</si>
  <si>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</si>
  <si>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</si>
  <si>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</si>
  <si>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</si>
  <si>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</si>
  <si>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</si>
  <si>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</si>
  <si>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</si>
  <si>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</si>
  <si>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</si>
  <si>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</si>
  <si>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</si>
  <si>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</si>
  <si>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</si>
  <si>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</si>
  <si>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</si>
  <si>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</si>
  <si>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</si>
  <si>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</si>
  <si>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</si>
  <si>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</si>
  <si>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</si>
  <si>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</si>
  <si>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</si>
  <si>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</si>
  <si>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</si>
  <si>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</si>
  <si>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</si>
  <si>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</si>
  <si>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</si>
  <si>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</si>
  <si>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</si>
  <si>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</si>
  <si>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</si>
  <si>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</si>
  <si>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</si>
  <si>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</si>
  <si>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</si>
  <si>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</si>
  <si>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</si>
  <si>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</si>
  <si>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</si>
  <si>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</si>
  <si>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</si>
  <si>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</si>
  <si>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</si>
  <si>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</si>
  <si>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</si>
  <si>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</si>
  <si>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</si>
  <si>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</si>
  <si>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</si>
  <si>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</si>
  <si>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</si>
  <si>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</si>
  <si>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</si>
  <si>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</si>
  <si>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</si>
  <si>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</si>
  <si>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</si>
  <si>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</si>
  <si>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</si>
  <si>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</si>
  <si>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</si>
  <si>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</si>
  <si>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</si>
  <si>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</si>
  <si>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</si>
  <si>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</si>
  <si>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</si>
  <si>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</si>
  <si>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</si>
  <si>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</si>
  <si>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</si>
  <si>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</si>
  <si>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</si>
  <si>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</si>
  <si>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</si>
  <si>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</si>
  <si>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</si>
  <si>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</si>
  <si>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</si>
  <si>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</si>
  <si>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</si>
  <si>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</si>
  <si>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</si>
  <si>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</si>
  <si>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</si>
  <si>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</si>
  <si>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</si>
  <si>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</si>
  <si>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</si>
  <si>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</si>
  <si>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</si>
  <si>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</si>
  <si>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</si>
  <si>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</si>
  <si>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</si>
  <si>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</si>
  <si>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</si>
  <si>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</si>
  <si>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</si>
  <si>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</si>
  <si>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</si>
  <si>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</si>
  <si>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</si>
  <si>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</si>
  <si>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</si>
  <si>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</si>
  <si>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</si>
  <si>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</si>
  <si>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</si>
  <si>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</si>
  <si>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</si>
  <si>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</si>
  <si>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</si>
  <si>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</si>
  <si>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</si>
  <si>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</si>
  <si>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</si>
  <si>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</si>
  <si>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</si>
  <si>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</si>
  <si>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</si>
  <si>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</si>
  <si>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</si>
  <si>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</si>
  <si>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</si>
  <si>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</si>
  <si>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</si>
  <si>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</si>
  <si>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</si>
  <si>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</si>
  <si>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</si>
  <si>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</si>
  <si>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</si>
  <si>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</si>
  <si>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</si>
  <si>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</si>
  <si>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</si>
  <si>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</si>
  <si>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</si>
  <si>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</si>
  <si>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</si>
  <si>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</si>
  <si>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</si>
  <si>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</si>
  <si>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</si>
  <si>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</si>
  <si>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</si>
  <si>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</si>
  <si>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</si>
  <si>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</si>
  <si>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</si>
  <si>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</si>
  <si>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</si>
  <si>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</si>
  <si>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</si>
  <si>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</si>
  <si>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</si>
  <si>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</si>
  <si>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</si>
  <si>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</si>
  <si>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</si>
  <si>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</si>
  <si>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</si>
  <si>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</si>
  <si>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</si>
  <si>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</si>
  <si>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</si>
  <si>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</si>
  <si>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</si>
  <si>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</si>
  <si>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</si>
  <si>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</si>
  <si>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</si>
  <si>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</si>
  <si>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</si>
  <si>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</si>
  <si>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</si>
  <si>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</si>
  <si>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</si>
  <si>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</si>
  <si>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</si>
  <si>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</si>
  <si>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</si>
  <si>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</si>
  <si>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</si>
  <si>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</si>
  <si>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</si>
  <si>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</si>
  <si>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</si>
  <si>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</si>
  <si>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</si>
  <si>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</si>
  <si>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</si>
  <si>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</si>
  <si>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</si>
  <si>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</si>
  <si>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</si>
  <si>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</si>
  <si>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</si>
  <si>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</si>
  <si>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</si>
  <si>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</si>
  <si>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</si>
  <si>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</si>
  <si>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</si>
  <si>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</si>
  <si>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</si>
  <si>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</si>
  <si>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</si>
  <si>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</si>
  <si>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</si>
  <si>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</si>
  <si>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</si>
  <si>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</si>
  <si>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</si>
  <si>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</si>
  <si>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</si>
  <si>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</si>
  <si>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</si>
  <si>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</si>
  <si>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</si>
  <si>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</si>
  <si>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</si>
  <si>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</si>
  <si>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</si>
  <si>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</si>
  <si>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</si>
  <si>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</si>
  <si>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</si>
  <si>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</si>
  <si>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</si>
  <si>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</si>
  <si>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</si>
  <si>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</si>
  <si>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</si>
  <si>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</si>
  <si>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</si>
  <si>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</si>
  <si>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</si>
  <si>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</si>
  <si>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</si>
  <si>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</si>
  <si>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</si>
  <si>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</si>
  <si>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</si>
  <si>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</si>
  <si>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</si>
  <si>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</si>
  <si>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</si>
  <si>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</si>
  <si>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</si>
  <si>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</si>
  <si>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</si>
  <si>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</si>
  <si>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</si>
  <si>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</si>
  <si>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</si>
  <si>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</si>
  <si>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</si>
  <si>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</si>
  <si>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</si>
  <si>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</si>
  <si>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</si>
  <si>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</si>
  <si>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</si>
  <si>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</si>
  <si>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</si>
  <si>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</si>
  <si>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</si>
  <si>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</si>
  <si>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</si>
  <si>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</si>
  <si>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</si>
  <si>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</si>
  <si>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</si>
  <si>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</si>
  <si>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</si>
  <si>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</si>
  <si>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</si>
  <si>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</si>
  <si>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</si>
  <si>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</si>
  <si>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</si>
  <si>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</si>
  <si>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</si>
  <si>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</si>
  <si>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</si>
  <si>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</si>
  <si>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</si>
  <si>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</si>
  <si>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</si>
  <si>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</si>
  <si>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</si>
  <si>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</si>
  <si>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</si>
  <si>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</si>
  <si>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</si>
  <si>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</si>
  <si>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</si>
  <si>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</si>
  <si>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</si>
  <si>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</si>
  <si>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</si>
  <si>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</si>
  <si>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</si>
  <si>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</si>
  <si>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</si>
  <si>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</si>
  <si>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</si>
  <si>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</si>
  <si>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</si>
  <si>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</si>
  <si>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</si>
  <si>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</si>
  <si>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</si>
  <si>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</si>
  <si>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</si>
  <si>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</si>
  <si>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</si>
  <si>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</si>
  <si>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</si>
  <si>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</si>
  <si>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</si>
  <si>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</si>
  <si>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</si>
  <si>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</si>
  <si>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</si>
  <si>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</si>
  <si>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</si>
  <si>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</si>
  <si>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</si>
  <si>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</si>
  <si>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</si>
  <si>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</si>
  <si>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</si>
  <si>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</si>
  <si>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</si>
  <si>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</si>
  <si>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</si>
  <si>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</si>
  <si>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</si>
  <si>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</si>
  <si>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</si>
  <si>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</si>
  <si>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</si>
  <si>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</si>
  <si>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</si>
  <si>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</si>
  <si>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</si>
  <si>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</si>
  <si>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</si>
  <si>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</si>
  <si>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</si>
  <si>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</si>
  <si>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</si>
  <si>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</si>
  <si>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</si>
  <si>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</si>
  <si>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</si>
  <si>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</si>
  <si>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</si>
  <si>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</si>
  <si>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</si>
  <si>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</si>
  <si>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</si>
  <si>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</si>
  <si>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</si>
  <si>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</si>
  <si>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</si>
  <si>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</si>
  <si>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</si>
  <si>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</si>
  <si>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</si>
  <si>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</si>
  <si>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</si>
  <si>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</si>
  <si>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</si>
  <si>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</si>
  <si>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</si>
  <si>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</si>
  <si>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</si>
  <si>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</si>
  <si>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</si>
  <si>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</si>
  <si>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</si>
  <si>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</si>
  <si>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</si>
  <si>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</si>
  <si>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</si>
  <si>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</si>
  <si>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</si>
  <si>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</si>
  <si>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</si>
  <si>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</si>
  <si>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</si>
  <si>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</si>
  <si>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</si>
  <si>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</si>
  <si>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</si>
  <si>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</si>
  <si>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</si>
  <si>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</si>
  <si>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</si>
  <si>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</si>
  <si>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</si>
  <si>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</si>
  <si>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</si>
  <si>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</si>
  <si>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</si>
  <si>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</si>
  <si>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</si>
  <si>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</si>
  <si>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</si>
  <si>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</si>
  <si>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</si>
  <si>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</si>
  <si>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</si>
  <si>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</si>
  <si>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</si>
  <si>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</si>
  <si>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</si>
  <si>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</si>
  <si>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</si>
  <si>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</si>
  <si>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</si>
  <si>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</si>
  <si>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</si>
  <si>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</si>
  <si>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</si>
  <si>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</si>
  <si>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</si>
  <si>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</si>
  <si>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</si>
  <si>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</si>
  <si>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</si>
  <si>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</si>
  <si>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</si>
  <si>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</si>
  <si>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</si>
  <si>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</si>
  <si>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</si>
  <si>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</si>
  <si>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</si>
  <si>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</si>
  <si>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</si>
  <si>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</si>
  <si>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</si>
  <si>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</si>
  <si>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</si>
  <si>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</si>
  <si>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</si>
  <si>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</si>
  <si>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</si>
  <si>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</si>
  <si>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</si>
  <si>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</si>
  <si>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</si>
  <si>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</si>
  <si>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</si>
  <si>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</si>
  <si>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</si>
  <si>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</si>
  <si>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</si>
  <si>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</si>
  <si>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</si>
  <si>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</si>
  <si>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</si>
  <si>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</si>
  <si>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</si>
  <si>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</si>
  <si>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</si>
  <si>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</si>
  <si>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</si>
  <si>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</si>
  <si>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</si>
  <si>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</si>
  <si>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</si>
  <si>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</si>
  <si>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</si>
  <si>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</si>
  <si>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</si>
  <si>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</si>
  <si>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</si>
  <si>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</si>
  <si>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</si>
  <si>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</si>
  <si>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</si>
  <si>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</si>
  <si>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</si>
  <si>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</si>
  <si>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</si>
  <si>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</si>
  <si>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</si>
  <si>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</si>
  <si>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</si>
  <si>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</si>
  <si>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</si>
  <si>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</si>
  <si>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</si>
  <si>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</si>
  <si>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</si>
  <si>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</si>
  <si>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</si>
  <si>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</si>
  <si>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</si>
  <si>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</si>
  <si>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</si>
  <si>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</si>
  <si>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</si>
  <si>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</si>
  <si>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</si>
  <si>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</si>
  <si>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</si>
  <si>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</si>
  <si>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</si>
  <si>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</si>
  <si>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</si>
  <si>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</si>
  <si>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</si>
  <si>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</si>
  <si>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</si>
  <si>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</si>
  <si>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</si>
  <si>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</si>
  <si>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</si>
  <si>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</si>
  <si>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</si>
  <si>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</si>
  <si>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</si>
  <si>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</si>
  <si>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</si>
  <si>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</si>
  <si>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</si>
  <si>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</si>
  <si>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</si>
  <si>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</si>
  <si>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</si>
  <si>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</si>
  <si>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</si>
  <si>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</si>
  <si>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</si>
  <si>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</si>
  <si>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</si>
  <si>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</si>
  <si>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</si>
  <si>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</si>
  <si>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</si>
  <si>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</si>
  <si>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</si>
  <si>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</si>
  <si>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</si>
  <si>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</si>
  <si>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</si>
  <si>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</si>
  <si>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</si>
  <si>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</si>
  <si>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</si>
  <si>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</si>
  <si>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</si>
  <si>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</si>
  <si>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</si>
  <si>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</si>
  <si>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</si>
  <si>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</si>
  <si>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</si>
  <si>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</si>
  <si>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</si>
  <si>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</si>
  <si>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</si>
  <si>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</si>
  <si>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</si>
  <si>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</si>
  <si>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</si>
  <si>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</si>
  <si>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</si>
  <si>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</si>
  <si>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</si>
  <si>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</si>
  <si>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</si>
  <si>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</si>
  <si>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</si>
  <si>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</si>
  <si>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</si>
  <si>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</si>
  <si>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</si>
  <si>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</si>
  <si>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</si>
  <si>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</si>
  <si>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</si>
  <si>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</si>
  <si>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</si>
  <si>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</si>
  <si>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</si>
  <si>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</si>
  <si>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</si>
  <si>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</si>
  <si>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</si>
  <si>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</si>
  <si>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</si>
  <si>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</si>
  <si>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</si>
  <si>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</si>
  <si>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</si>
  <si>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</si>
  <si>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</si>
  <si>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</si>
  <si>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</si>
  <si>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</si>
  <si>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</si>
  <si>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</si>
  <si>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</si>
  <si>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</si>
  <si>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</si>
  <si>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</si>
  <si>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</si>
  <si>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</si>
  <si>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</si>
  <si>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</si>
  <si>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</si>
  <si>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</si>
  <si>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</si>
  <si>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</si>
  <si>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</si>
  <si>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</si>
  <si>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</si>
  <si>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</si>
  <si>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</si>
  <si>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</si>
  <si>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</si>
  <si>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</si>
  <si>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</si>
  <si>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</si>
  <si>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</si>
  <si>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</si>
  <si>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</si>
  <si>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</si>
  <si>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</si>
  <si>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</si>
  <si>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</si>
  <si>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</si>
  <si>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</si>
  <si>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</si>
  <si>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</si>
  <si>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</si>
  <si>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</si>
  <si>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</si>
  <si>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</si>
  <si>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</si>
  <si>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</si>
  <si>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</si>
  <si>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</si>
  <si>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</si>
  <si>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</si>
  <si>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</si>
  <si>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</si>
  <si>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</si>
  <si>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</si>
  <si>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</si>
  <si>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</si>
  <si>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</si>
  <si>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</si>
  <si>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</si>
  <si>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</si>
  <si>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</si>
  <si>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</si>
  <si>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</si>
  <si>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</si>
  <si>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</si>
  <si>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</si>
  <si>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</si>
  <si>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</si>
  <si>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</si>
  <si>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</si>
  <si>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</si>
  <si>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</si>
  <si>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</si>
  <si>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</si>
  <si>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</si>
  <si>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</si>
  <si>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</si>
  <si>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</si>
  <si>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</si>
  <si>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</si>
  <si>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</si>
  <si>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</si>
  <si>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</si>
  <si>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</si>
  <si>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</si>
  <si>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</si>
  <si>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</si>
  <si>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</si>
  <si>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</si>
  <si>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</si>
  <si>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</si>
  <si>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</si>
  <si>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</si>
  <si>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</si>
  <si>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</si>
  <si>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</si>
  <si>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</si>
  <si>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</si>
  <si>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</si>
  <si>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</si>
  <si>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</si>
  <si>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</si>
  <si>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</si>
  <si>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</si>
  <si>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</si>
  <si>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</si>
  <si>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</si>
  <si>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</si>
  <si>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</si>
  <si>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</si>
  <si>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</si>
  <si>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</si>
  <si>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</si>
  <si>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</si>
  <si>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</si>
  <si>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</si>
  <si>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</si>
  <si>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</si>
  <si>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</si>
  <si>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</si>
  <si>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</si>
  <si>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</si>
  <si>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</si>
  <si>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</si>
  <si>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</si>
  <si>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</si>
  <si>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</si>
  <si>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</si>
  <si>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</si>
  <si>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</si>
  <si>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</si>
  <si>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</si>
  <si>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</si>
  <si>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</si>
  <si>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</si>
  <si>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</si>
  <si>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</si>
  <si>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</si>
  <si>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</si>
  <si>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</si>
  <si>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</si>
  <si>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</si>
  <si>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</si>
  <si>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</si>
  <si>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</si>
  <si>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</si>
  <si>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</si>
  <si>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</si>
  <si>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</si>
  <si>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</si>
  <si>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</si>
  <si>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</si>
  <si>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</si>
  <si>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</si>
  <si>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</si>
  <si>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</si>
  <si>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</si>
  <si>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</si>
  <si>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</si>
  <si>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</si>
  <si>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</si>
  <si>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</si>
  <si>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</si>
  <si>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</si>
  <si>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</si>
  <si>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</si>
  <si>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</si>
  <si>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</si>
  <si>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</si>
  <si>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</si>
  <si>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</si>
  <si>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</si>
  <si>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</si>
  <si>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</si>
  <si>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</si>
  <si>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</si>
  <si>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</si>
  <si>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</si>
  <si>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</si>
  <si>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</si>
  <si>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</si>
  <si>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</si>
  <si>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</si>
  <si>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</si>
  <si>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</si>
  <si>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</si>
  <si>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</si>
  <si>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</si>
  <si>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</si>
  <si>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</si>
  <si>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</si>
  <si>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</si>
  <si>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</si>
  <si>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</si>
  <si>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</si>
  <si>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</si>
  <si>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</si>
  <si>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</si>
  <si>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</si>
  <si>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</si>
  <si>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</si>
  <si>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</si>
  <si>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</si>
  <si>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</si>
  <si>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</si>
  <si>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</si>
  <si>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</si>
  <si>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</si>
  <si>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</si>
  <si>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</si>
  <si>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</si>
  <si>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</si>
  <si>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</si>
  <si>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</si>
  <si>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</si>
  <si>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</si>
  <si>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</si>
  <si>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</si>
  <si>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</si>
  <si>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</si>
  <si>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</si>
  <si>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</si>
  <si>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</si>
  <si>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</si>
  <si>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</si>
  <si>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</si>
  <si>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</si>
  <si>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</si>
  <si>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</si>
  <si>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</si>
  <si>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</si>
  <si>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</si>
  <si>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</si>
  <si>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</si>
  <si>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</si>
  <si>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</si>
  <si>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</si>
  <si>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</si>
  <si>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</si>
  <si>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</si>
  <si>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</si>
  <si>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</si>
  <si>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</si>
  <si>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</si>
  <si>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</si>
  <si>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</si>
  <si>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</si>
  <si>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</si>
  <si>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</si>
  <si>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</si>
  <si>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</si>
  <si>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</si>
  <si>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</si>
  <si>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</si>
  <si>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</si>
  <si>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</si>
  <si>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</si>
  <si>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</si>
  <si>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</si>
  <si>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</si>
  <si>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</si>
  <si>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</si>
  <si>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</si>
  <si>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</si>
  <si>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</si>
  <si>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</si>
  <si>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</si>
  <si>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</si>
  <si>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</si>
  <si>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</si>
  <si>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</si>
  <si>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</si>
  <si>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</si>
  <si>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</si>
  <si>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</si>
  <si>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</si>
  <si>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</si>
  <si>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</si>
  <si>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</si>
  <si>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</si>
  <si>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</si>
  <si>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</si>
  <si>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</si>
  <si>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</si>
  <si>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</si>
  <si>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</si>
  <si>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</si>
  <si>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</si>
  <si>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</si>
  <si>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</si>
  <si>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</si>
  <si>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</si>
  <si>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</si>
  <si>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</si>
  <si>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</si>
  <si>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</si>
  <si>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</si>
  <si>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</si>
  <si>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</si>
  <si>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</si>
  <si>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</si>
  <si>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</si>
  <si>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</si>
  <si>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</si>
  <si>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</si>
  <si>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</si>
  <si>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</si>
  <si>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</si>
  <si>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</si>
  <si>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</si>
  <si>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</si>
  <si>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</si>
  <si>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</si>
  <si>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</si>
  <si>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</si>
  <si>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</si>
  <si>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</si>
  <si>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</si>
  <si>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</si>
  <si>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</si>
  <si>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</si>
  <si>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</si>
  <si>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</si>
  <si>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</si>
  <si>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</si>
  <si>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</si>
  <si>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</si>
  <si>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</si>
  <si>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</si>
  <si>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</si>
  <si>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</si>
  <si>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</si>
  <si>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</si>
  <si>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</si>
  <si>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</si>
  <si>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</si>
  <si>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</si>
  <si>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</si>
  <si>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</si>
  <si>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</si>
  <si>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</si>
  <si>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</si>
  <si>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</si>
  <si>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</si>
  <si>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</si>
  <si>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</si>
  <si>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</si>
  <si>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</si>
  <si>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</si>
  <si>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</si>
  <si>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</si>
  <si>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</si>
  <si>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</si>
  <si>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</si>
  <si>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</si>
  <si>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</si>
  <si>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</si>
  <si>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</si>
  <si>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</si>
  <si>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</si>
  <si>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</si>
  <si>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</si>
  <si>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</si>
  <si>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</si>
  <si>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</si>
  <si>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</si>
  <si>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</si>
  <si>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</si>
  <si>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</si>
  <si>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</si>
  <si>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</si>
  <si>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</si>
  <si>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</si>
  <si>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</si>
  <si>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</si>
  <si>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</si>
  <si>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</si>
  <si>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</si>
  <si>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</si>
  <si>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</si>
  <si>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</si>
  <si>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</si>
  <si>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</si>
  <si>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</si>
  <si>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</si>
  <si>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</si>
  <si>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</si>
  <si>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</si>
  <si>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</si>
  <si>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</si>
  <si>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</si>
  <si>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</si>
  <si>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</si>
  <si>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</si>
  <si>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</si>
  <si>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</si>
  <si>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</si>
  <si>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</si>
  <si>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</si>
  <si>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</si>
  <si>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</si>
  <si>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</si>
  <si>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</si>
  <si>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</si>
  <si>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</si>
  <si>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</si>
  <si>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</si>
  <si>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</si>
  <si>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</si>
  <si>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</si>
  <si>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</si>
  <si>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</si>
  <si>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</si>
  <si>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</si>
  <si>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</si>
  <si>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</si>
  <si>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</si>
  <si>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</si>
  <si>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</si>
  <si>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</si>
  <si>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</si>
  <si>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</si>
  <si>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</si>
  <si>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</si>
  <si>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</si>
  <si>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</si>
  <si>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</si>
  <si>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</si>
  <si>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</si>
  <si>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</si>
  <si>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</si>
  <si>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</si>
  <si>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</si>
  <si>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</si>
  <si>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</si>
  <si>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</si>
  <si>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</si>
  <si>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</si>
  <si>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</si>
  <si>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</si>
  <si>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</si>
  <si>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</si>
  <si>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</si>
  <si>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</si>
  <si>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</si>
  <si>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</si>
  <si>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</si>
  <si>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</si>
  <si>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</si>
  <si>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</si>
  <si>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</si>
  <si>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</si>
  <si>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</si>
  <si>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</si>
  <si>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</si>
  <si>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</si>
  <si>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</si>
  <si>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</si>
  <si>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</si>
  <si>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</si>
  <si>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</si>
  <si>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</si>
  <si>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</si>
  <si>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</si>
  <si>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</si>
  <si>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</si>
  <si>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</si>
  <si>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</si>
  <si>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</si>
  <si>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</si>
  <si>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</si>
  <si>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</si>
  <si>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</si>
  <si>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</si>
  <si>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</si>
  <si>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</si>
  <si>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</si>
  <si>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</si>
  <si>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</si>
  <si>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</si>
  <si>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</si>
  <si>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</si>
  <si>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</si>
  <si>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</si>
  <si>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</si>
  <si>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</si>
  <si>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</si>
  <si>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</si>
  <si>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</si>
  <si>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</si>
  <si>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</si>
  <si>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</si>
  <si>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</si>
  <si>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</si>
  <si>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</si>
  <si>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</si>
  <si>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</si>
  <si>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</si>
  <si>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</si>
  <si>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</si>
  <si>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</si>
  <si>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</si>
  <si>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</si>
  <si>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</si>
  <si>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</si>
  <si>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</si>
  <si>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</si>
  <si>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</si>
  <si>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</si>
  <si>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</si>
  <si>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</si>
  <si>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</si>
  <si>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</si>
  <si>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</si>
  <si>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</si>
  <si>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</si>
  <si>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</si>
  <si>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</si>
  <si>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</si>
  <si>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</si>
  <si>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</si>
  <si>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</si>
  <si>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</si>
  <si>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</si>
  <si>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</si>
  <si>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</si>
  <si>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</si>
  <si>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</si>
  <si>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</si>
  <si>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</si>
  <si>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</si>
  <si>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</si>
  <si>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</si>
  <si>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</si>
  <si>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</si>
  <si>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</si>
  <si>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</si>
  <si>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</si>
  <si>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</si>
  <si>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</si>
  <si>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</si>
  <si>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</si>
  <si>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</si>
  <si>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</si>
  <si>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</si>
  <si>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</si>
  <si>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</si>
  <si>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</si>
  <si>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</si>
  <si>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</si>
  <si>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</si>
  <si>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</si>
  <si>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</si>
  <si>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</si>
  <si>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</si>
  <si>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</si>
  <si>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</si>
  <si>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</si>
  <si>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</si>
  <si>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</si>
  <si>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</si>
  <si>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</si>
  <si>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</si>
  <si>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</si>
  <si>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</si>
  <si>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</si>
  <si>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</si>
  <si>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</si>
  <si>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</si>
  <si>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</si>
  <si>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</si>
  <si>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</si>
  <si>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</si>
  <si>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</si>
  <si>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</si>
  <si>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</si>
  <si>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</si>
  <si>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</si>
  <si>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</si>
  <si>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</si>
  <si>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</si>
  <si>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</si>
  <si>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</si>
  <si>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</si>
  <si>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</si>
  <si>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</si>
  <si>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</si>
  <si>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</si>
  <si>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</si>
  <si>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</si>
  <si>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</si>
  <si>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</si>
  <si>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</si>
  <si>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</si>
  <si>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</si>
  <si>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</si>
  <si>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</si>
  <si>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</si>
  <si>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</si>
  <si>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</si>
  <si>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</si>
  <si>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</si>
  <si>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</si>
  <si>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</si>
  <si>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</si>
  <si>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</si>
  <si>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</si>
  <si>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</si>
  <si>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</si>
  <si>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</si>
  <si>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</si>
  <si>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</si>
  <si>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</si>
  <si>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</si>
  <si>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</si>
  <si>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</si>
  <si>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</si>
  <si>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</si>
  <si>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</si>
  <si>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</si>
  <si>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</si>
  <si>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</si>
  <si>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</si>
  <si>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</si>
  <si>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</si>
  <si>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</si>
  <si>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</si>
  <si>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</si>
  <si>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</si>
  <si>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</si>
  <si>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</si>
  <si>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</si>
  <si>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</si>
  <si>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</si>
  <si>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</si>
  <si>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</si>
  <si>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</si>
  <si>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</si>
  <si>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</si>
  <si>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</si>
  <si>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</si>
  <si>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</si>
  <si>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</si>
  <si>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</si>
  <si>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</si>
  <si>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</si>
  <si>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</si>
  <si>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</si>
  <si>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</si>
  <si>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</si>
  <si>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</si>
  <si>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</si>
  <si>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</si>
  <si>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</si>
  <si>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</si>
  <si>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</si>
  <si>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</si>
  <si>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</si>
  <si>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</si>
  <si>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</si>
  <si>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</si>
  <si>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</si>
  <si>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</si>
  <si>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</si>
  <si>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</si>
  <si>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</si>
  <si>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</si>
  <si>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</si>
  <si>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</si>
  <si>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</si>
  <si>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</si>
  <si>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</si>
  <si>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</si>
  <si>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</si>
  <si>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</si>
  <si>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</si>
  <si>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</si>
  <si>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</si>
  <si>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</si>
  <si>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</si>
  <si>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</si>
  <si>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</si>
  <si>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</si>
  <si>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</si>
  <si>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</si>
  <si>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</si>
  <si>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</si>
  <si>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</si>
  <si>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</si>
  <si>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</si>
  <si>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</si>
  <si>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</si>
  <si>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</si>
  <si>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</si>
  <si>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</si>
  <si>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</si>
  <si>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</si>
  <si>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</si>
  <si>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</si>
  <si>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</si>
  <si>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</si>
  <si>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</si>
  <si>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</si>
  <si>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</si>
  <si>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</si>
  <si>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</si>
  <si>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</si>
  <si>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</si>
  <si>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</si>
  <si>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</si>
  <si>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</si>
  <si>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</si>
  <si>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</si>
  <si>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</si>
  <si>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</si>
  <si>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</si>
  <si>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</si>
  <si>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</si>
  <si>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</si>
  <si>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</si>
  <si>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</si>
  <si>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</si>
  <si>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</si>
  <si>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</si>
  <si>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</si>
  <si>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</si>
  <si>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</si>
  <si>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</si>
  <si>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</si>
  <si>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</si>
  <si>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</si>
  <si>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</si>
  <si>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</si>
  <si>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</si>
  <si>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</si>
  <si>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</si>
  <si>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</si>
  <si>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</si>
  <si>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</si>
  <si>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</si>
  <si>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</si>
  <si>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</si>
  <si>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</si>
  <si>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</si>
  <si>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</si>
  <si>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</si>
  <si>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</si>
  <si>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</si>
  <si>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</si>
  <si>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</si>
  <si>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</si>
  <si>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</si>
  <si>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</si>
  <si>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</si>
  <si>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</si>
  <si>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</si>
  <si>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</si>
  <si>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</si>
  <si>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</si>
  <si>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</si>
  <si>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</si>
  <si>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</si>
  <si>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</si>
  <si>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</si>
  <si>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</si>
  <si>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</si>
  <si>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</si>
  <si>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</si>
  <si>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</si>
  <si>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</si>
  <si>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</si>
  <si>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</si>
  <si>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</si>
  <si>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</si>
  <si>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</si>
  <si>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</si>
  <si>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</si>
  <si>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</si>
  <si>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</si>
  <si>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</si>
  <si>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</si>
  <si>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</si>
  <si>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</si>
  <si>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</si>
  <si>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</si>
  <si>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</si>
  <si>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</si>
  <si>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</si>
  <si>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</si>
  <si>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</si>
  <si>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</si>
  <si>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</si>
  <si>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</si>
  <si>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</si>
  <si>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</si>
  <si>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</si>
  <si>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</si>
  <si>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</si>
  <si>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</si>
  <si>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</si>
  <si>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</si>
  <si>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</si>
  <si>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</si>
  <si>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</si>
  <si>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</si>
  <si>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</si>
  <si>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</si>
  <si>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</si>
  <si>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</si>
  <si>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</si>
  <si>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</si>
  <si>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</si>
  <si>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</si>
  <si>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</si>
  <si>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</si>
  <si>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</si>
  <si>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</si>
  <si>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</si>
  <si>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</si>
  <si>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</si>
  <si>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</si>
  <si>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</si>
  <si>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</si>
  <si>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</si>
  <si>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</si>
  <si>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</si>
  <si>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</si>
  <si>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</si>
  <si>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</si>
  <si>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</si>
  <si>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</si>
  <si>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</si>
  <si>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</si>
  <si>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</si>
  <si>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</si>
  <si>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</si>
  <si>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</si>
  <si>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Rogers Corporation</t>
  </si>
  <si>
    <t>ROLINX® Busbar Solutions</t>
  </si>
  <si>
    <t>Michal Werbecki</t>
  </si>
  <si>
    <t>michal.werbecki@rogerscorporation.com</t>
  </si>
  <si>
    <t>860-779-4765</t>
  </si>
  <si>
    <t>Tom Morton</t>
  </si>
  <si>
    <t>Vice President Supply Chain</t>
  </si>
  <si>
    <t>tom.morton@rogerscorporation.com</t>
  </si>
  <si>
    <t>100%</t>
  </si>
  <si>
    <t>https://www.rogerscorp.com/about-us/corporate-responsibility/supply-management</t>
  </si>
  <si>
    <t>CID002570</t>
  </si>
  <si>
    <t>CID003831</t>
  </si>
  <si>
    <t>CID001421</t>
  </si>
  <si>
    <t>CID001486</t>
  </si>
  <si>
    <t>CID001493</t>
  </si>
  <si>
    <t>CID001460</t>
  </si>
  <si>
    <t>PT Refined Bangka Tin</t>
  </si>
  <si>
    <t>CID001406</t>
  </si>
  <si>
    <t>PT Babel Surya Alam Lestari</t>
  </si>
  <si>
    <t>Badau</t>
  </si>
  <si>
    <t>CID001463</t>
  </si>
  <si>
    <t>PT Sariwiguna Binasentosa</t>
  </si>
  <si>
    <t>CID001468</t>
  </si>
  <si>
    <t>PT Stanindo Inti Perkasa</t>
  </si>
  <si>
    <t>CID003205</t>
  </si>
  <si>
    <t>PT Bangka Serumpun</t>
  </si>
  <si>
    <t>Alpha</t>
  </si>
  <si>
    <t>Bairro Guarapiranga</t>
  </si>
  <si>
    <t>CID001399</t>
  </si>
  <si>
    <t>PT Artha Cipta Langgeng</t>
  </si>
  <si>
    <t>CID001428</t>
  </si>
  <si>
    <t>PT Bukit Timah</t>
  </si>
  <si>
    <t>CID002835</t>
  </si>
  <si>
    <t>PT Menara Cipta Mulia</t>
  </si>
  <si>
    <t>Mentawak</t>
  </si>
  <si>
    <t>CID003381</t>
  </si>
  <si>
    <t>PT Rajawali Rimba Perkasa</t>
  </si>
  <si>
    <t>Tukak Sadai</t>
  </si>
  <si>
    <t>CID001402</t>
  </si>
  <si>
    <t>PT Babel Inti Perkasa</t>
  </si>
  <si>
    <t>Lintang</t>
  </si>
  <si>
    <t>CID001490</t>
  </si>
  <si>
    <t>PT Tinindo Inter Nusa</t>
  </si>
  <si>
    <t>CID001419</t>
  </si>
  <si>
    <t>PT Bangka Tin Industry</t>
  </si>
  <si>
    <t>Kabupaten Bangka</t>
  </si>
  <si>
    <t>Soft Metais Ltda.</t>
  </si>
  <si>
    <t>CID001758</t>
  </si>
  <si>
    <t/>
  </si>
  <si>
    <t>Bebedouro</t>
  </si>
  <si>
    <t xml:space="preserve"> São Paulo</t>
  </si>
  <si>
    <t>CID002816</t>
  </si>
  <si>
    <t>PT Sukses Inti Makmur (SIM)</t>
  </si>
  <si>
    <t>Belitung</t>
  </si>
  <si>
    <t>CID000309</t>
  </si>
  <si>
    <t>PT Aries Kencana Sejahtera</t>
  </si>
  <si>
    <t>Pemali</t>
  </si>
  <si>
    <t>CID002455</t>
  </si>
  <si>
    <t>CV Venus Inti Perkasa</t>
  </si>
  <si>
    <t>CV Ayi Jaya</t>
  </si>
  <si>
    <t>DS Myanmar</t>
  </si>
  <si>
    <t>PT Belitung Industri Sejahtera</t>
  </si>
  <si>
    <t>PT Timah Nusantara</t>
  </si>
  <si>
    <t>Tempilang</t>
  </si>
  <si>
    <t>PT Tommy Utama</t>
  </si>
  <si>
    <t>Sumping Desa Batu Peyu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</si>
</sst>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ogerscorp.com/about-us/corporate-responsibility/supply-management" TargetMode="External"/><Relationship Id="rId4" Type="http://schemas.openxmlformats.org/officeDocument/2006/relationships/hyperlink" Target="mailto:tom.morton@rogerscorpora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CC9210-7AFE-4533-8618-99B93732B8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E998F8-6880-469B-A41B-66B633FBFFB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F8360B-FCAB-4FAE-8F07-7BC9B09015E8}"/>
    <hyperlink ref="D20" r:id="rId4" xr:uid="{C9DFF339-99D5-4248-B499-D033884FF895}"/>
    <hyperlink ref="G77" r:id="rId5" xr:uid="{4E9A09DB-C0AA-4C8D-BF4A-05C157CD98C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54" sqref="C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752</v>
      </c>
      <c r="B5" s="182" t="s">
        <v>1099</v>
      </c>
      <c r="C5" s="186" t="s">
        <v>793</v>
      </c>
      <c r="D5" s="230"/>
      <c r="E5" s="182" t="s">
        <v>1084</v>
      </c>
      <c r="F5" s="182" t="s">
        <v>752</v>
      </c>
      <c r="G5" s="182" t="s">
        <v>13177</v>
      </c>
      <c r="H5" s="183">
        <v>0</v>
      </c>
      <c r="I5" s="184" t="s">
        <v>1739</v>
      </c>
      <c r="J5" s="184" t="s">
        <v>8635</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si="0">IF(AND(C5="Smelter not listed",OR(LEN(D5)=0,LEN(E5)=0)),1,0)</f>
        <v>0</v>
      </c>
      <c r="AB5" s="228" t="str">
        <f t="shared" ref="AB5" si="1">B5&amp;C5</f>
        <v>TinMalaysia Smelting Corporation (MSC)</v>
      </c>
    </row>
    <row r="6" spans="1:34" s="227" customFormat="1" ht="20.100000000000001" customHeight="1">
      <c r="A6" s="262" t="s">
        <v>15832</v>
      </c>
      <c r="B6" s="182" t="s">
        <v>1099</v>
      </c>
      <c r="C6" s="186" t="s">
        <v>15833</v>
      </c>
      <c r="D6" s="230"/>
      <c r="E6" s="182" t="s">
        <v>1074</v>
      </c>
      <c r="F6" s="182" t="s">
        <v>15832</v>
      </c>
      <c r="G6" s="182" t="s">
        <v>13177</v>
      </c>
      <c r="H6" s="183">
        <v>0</v>
      </c>
      <c r="I6" s="184" t="s">
        <v>1726</v>
      </c>
      <c r="J6" s="184" t="s">
        <v>12799</v>
      </c>
      <c r="K6" s="224"/>
      <c r="L6" s="224"/>
      <c r="M6" s="224"/>
      <c r="N6" s="224"/>
      <c r="O6" s="224"/>
      <c r="P6" s="185"/>
      <c r="Q6" s="225"/>
      <c r="R6" s="182" t="str">
        <f ca="1">IF(ISERROR($V6),"",OFFSET('Smelter Look-up'!$C$4,$V6-4,0)&amp;"")</f>
        <v/>
      </c>
      <c r="S6" s="181" t="str">
        <f t="shared" ref="S6:S37" ca="1" si="2">IF(B6="","",IF(ISERROR(MATCH($E6,CL,0)),"Unknown",INDIRECT("'C'!$A$"&amp;MATCH($E6,CL,0)+1)))</f>
        <v>ID</v>
      </c>
      <c r="T6" s="181" t="str">
        <f ca="1">IF(B6="","",IF(ISERROR(MATCH($J6,SorP!$B$1:$B$6226,0)),"",INDIRECT("'SorP'!$A$"&amp;MATCH($S6&amp;$J6,SorP!C:C,0))))</f>
        <v>ID-BB</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TinPT Refined Bangka Tin</v>
      </c>
    </row>
    <row r="7" spans="1:34" s="227" customFormat="1" ht="20.100000000000001" customHeight="1">
      <c r="A7" s="262" t="s">
        <v>760</v>
      </c>
      <c r="B7" s="182" t="s">
        <v>1099</v>
      </c>
      <c r="C7" s="186" t="s">
        <v>13713</v>
      </c>
      <c r="D7" s="230"/>
      <c r="E7" s="182" t="s">
        <v>1074</v>
      </c>
      <c r="F7" s="182" t="s">
        <v>760</v>
      </c>
      <c r="G7" s="182" t="s">
        <v>13177</v>
      </c>
      <c r="H7" s="183">
        <v>0</v>
      </c>
      <c r="I7" s="184" t="s">
        <v>1751</v>
      </c>
      <c r="J7" s="184" t="s">
        <v>12799</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510</v>
      </c>
      <c r="X7" s="227">
        <f t="shared" si="3"/>
        <v>0</v>
      </c>
      <c r="AB7" s="228" t="str">
        <f t="shared" si="4"/>
        <v>TinPT Timah Tbk Mentok</v>
      </c>
    </row>
    <row r="8" spans="1:34" s="227" customFormat="1" ht="20.100000000000001" customHeight="1">
      <c r="A8" s="262" t="s">
        <v>2230</v>
      </c>
      <c r="B8" s="182" t="s">
        <v>1099</v>
      </c>
      <c r="C8" s="186" t="s">
        <v>2287</v>
      </c>
      <c r="D8" s="230"/>
      <c r="E8" s="182" t="s">
        <v>1069</v>
      </c>
      <c r="F8" s="182" t="s">
        <v>2230</v>
      </c>
      <c r="G8" s="182" t="s">
        <v>13177</v>
      </c>
      <c r="H8" s="183">
        <v>0</v>
      </c>
      <c r="I8" s="184" t="s">
        <v>1733</v>
      </c>
      <c r="J8" s="184" t="s">
        <v>13535</v>
      </c>
      <c r="K8" s="224"/>
      <c r="L8" s="224"/>
      <c r="M8" s="224"/>
      <c r="N8" s="224"/>
      <c r="O8" s="224"/>
      <c r="P8" s="185"/>
      <c r="Q8" s="225"/>
      <c r="R8" s="182" t="str">
        <f ca="1">IF(ISERROR($V8),"",OFFSET('Smelter Look-up'!$C$4,$V8-4,0)&amp;"")</f>
        <v>Chenzhou Yunxiang Mining and Metallurgy Co., Ltd.</v>
      </c>
      <c r="S8" s="181" t="str">
        <f t="shared" ca="1" si="2"/>
        <v>CN</v>
      </c>
      <c r="T8" s="181" t="str">
        <f ca="1">IF(B8="","",IF(ISERROR(MATCH($J8,SorP!$B$1:$B$6226,0)),"",INDIRECT("'SorP'!$A$"&amp;MATCH($S8&amp;$J8,SorP!C:C,0))))</f>
        <v>CN-HN</v>
      </c>
      <c r="U8" s="201"/>
      <c r="V8" s="226">
        <f>IF(C8="",NA(),IF(OR(C8="Smelter not listed",C8="Smelter not yet identified"),MATCH($B8&amp;$D8,'Smelter Look-up'!$J:$J,0),MATCH($B8&amp;$C8,'Smelter Look-up'!$J:$J,0)))</f>
        <v>408</v>
      </c>
      <c r="X8" s="227">
        <f t="shared" si="3"/>
        <v>0</v>
      </c>
      <c r="AB8" s="228" t="str">
        <f t="shared" si="4"/>
        <v>TinChenzhou Yunxiang Mining and Metallurgy Co., Ltd.</v>
      </c>
    </row>
    <row r="9" spans="1:34" s="227" customFormat="1" ht="20.100000000000001" customHeight="1">
      <c r="A9" s="262" t="s">
        <v>765</v>
      </c>
      <c r="B9" s="182" t="s">
        <v>1099</v>
      </c>
      <c r="C9" s="186" t="s">
        <v>2120</v>
      </c>
      <c r="D9" s="230"/>
      <c r="E9" s="182" t="s">
        <v>1069</v>
      </c>
      <c r="F9" s="182" t="s">
        <v>765</v>
      </c>
      <c r="G9" s="182" t="s">
        <v>13177</v>
      </c>
      <c r="H9" s="183">
        <v>0</v>
      </c>
      <c r="I9" s="184" t="s">
        <v>2398</v>
      </c>
      <c r="J9" s="184" t="s">
        <v>13540</v>
      </c>
      <c r="K9" s="224"/>
      <c r="L9" s="224"/>
      <c r="M9" s="224"/>
      <c r="N9" s="224"/>
      <c r="O9" s="224"/>
      <c r="P9" s="185"/>
      <c r="Q9" s="225"/>
      <c r="R9" s="182" t="str">
        <f ca="1">IF(ISERROR($V9),"",OFFSET('Smelter Look-up'!$C$4,$V9-4,0)&amp;"")</f>
        <v>Yunnan Chengfeng Non-ferrous Metals Co., Ltd.</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539</v>
      </c>
      <c r="X9" s="227">
        <f t="shared" si="3"/>
        <v>0</v>
      </c>
      <c r="AB9" s="228" t="str">
        <f t="shared" si="4"/>
        <v>TinYunnan Chengfeng Non-ferrous Metals Co., Ltd.</v>
      </c>
    </row>
    <row r="10" spans="1:34" s="227" customFormat="1" ht="20.100000000000001" customHeight="1">
      <c r="A10" s="262" t="s">
        <v>763</v>
      </c>
      <c r="B10" s="182" t="s">
        <v>1099</v>
      </c>
      <c r="C10" s="186" t="s">
        <v>1000</v>
      </c>
      <c r="D10" s="230"/>
      <c r="E10" s="182" t="s">
        <v>859</v>
      </c>
      <c r="F10" s="182" t="s">
        <v>763</v>
      </c>
      <c r="G10" s="182" t="s">
        <v>13177</v>
      </c>
      <c r="H10" s="183">
        <v>0</v>
      </c>
      <c r="I10" s="184" t="s">
        <v>1752</v>
      </c>
      <c r="J10" s="184" t="s">
        <v>1753</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521</v>
      </c>
      <c r="X10" s="227">
        <f t="shared" si="3"/>
        <v>0</v>
      </c>
      <c r="AB10" s="228" t="str">
        <f t="shared" si="4"/>
        <v>TinThaisarco</v>
      </c>
    </row>
    <row r="11" spans="1:34" s="227" customFormat="1" ht="20.100000000000001" customHeight="1">
      <c r="A11" s="262" t="s">
        <v>1368</v>
      </c>
      <c r="B11" s="182" t="s">
        <v>1099</v>
      </c>
      <c r="C11" s="186" t="s">
        <v>1367</v>
      </c>
      <c r="D11" s="230"/>
      <c r="E11" s="182" t="s">
        <v>1074</v>
      </c>
      <c r="F11" s="182" t="s">
        <v>1368</v>
      </c>
      <c r="G11" s="182" t="s">
        <v>13177</v>
      </c>
      <c r="H11" s="183">
        <v>0</v>
      </c>
      <c r="I11" s="184" t="s">
        <v>1726</v>
      </c>
      <c r="J11" s="184" t="s">
        <v>12799</v>
      </c>
      <c r="K11" s="224"/>
      <c r="L11" s="224"/>
      <c r="M11" s="224"/>
      <c r="N11" s="224"/>
      <c r="O11" s="224"/>
      <c r="P11" s="185"/>
      <c r="Q11" s="225"/>
      <c r="R11" s="182" t="str">
        <f ca="1">IF(ISERROR($V11),"",OFFSET('Smelter Look-up'!$C$4,$V11-4,0)&amp;"")</f>
        <v>PT ATD Makmur Mandiri Jaya</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499</v>
      </c>
      <c r="X11" s="227">
        <f t="shared" si="3"/>
        <v>0</v>
      </c>
      <c r="AB11" s="228" t="str">
        <f t="shared" si="4"/>
        <v>TinPT ATD Makmur Mandiri Jaya</v>
      </c>
    </row>
    <row r="12" spans="1:34" s="227" customFormat="1" ht="20.100000000000001" customHeight="1">
      <c r="A12" s="262" t="s">
        <v>15834</v>
      </c>
      <c r="B12" s="182" t="s">
        <v>1099</v>
      </c>
      <c r="C12" s="186" t="s">
        <v>15835</v>
      </c>
      <c r="D12" s="230"/>
      <c r="E12" s="182" t="s">
        <v>1074</v>
      </c>
      <c r="F12" s="182" t="s">
        <v>15834</v>
      </c>
      <c r="G12" s="182" t="s">
        <v>13177</v>
      </c>
      <c r="H12" s="183">
        <v>0</v>
      </c>
      <c r="I12" s="184" t="s">
        <v>15836</v>
      </c>
      <c r="J12" s="184" t="s">
        <v>12799</v>
      </c>
      <c r="K12" s="224"/>
      <c r="L12" s="224"/>
      <c r="M12" s="224"/>
      <c r="N12" s="224"/>
      <c r="O12" s="224"/>
      <c r="P12" s="185"/>
      <c r="Q12" s="225"/>
      <c r="R12" s="182" t="str">
        <f ca="1">IF(ISERROR($V12),"",OFFSET('Smelter Look-up'!$C$4,$V12-4,0)&amp;"")</f>
        <v/>
      </c>
      <c r="S12" s="181" t="str">
        <f t="shared" ca="1" si="2"/>
        <v>ID</v>
      </c>
      <c r="T12" s="181" t="str">
        <f ca="1">IF(B12="","",IF(ISERROR(MATCH($J12,SorP!$B$1:$B$6226,0)),"",INDIRECT("'SorP'!$A$"&amp;MATCH($S12&amp;$J12,SorP!C:C,0))))</f>
        <v>ID-BB</v>
      </c>
      <c r="U12" s="201"/>
      <c r="V12" s="226" t="e">
        <f>IF(C12="",NA(),IF(OR(C12="Smelter not listed",C12="Smelter not yet identified"),MATCH($B12&amp;$D12,'Smelter Look-up'!$J:$J,0),MATCH($B12&amp;$C12,'Smelter Look-up'!$J:$J,0)))</f>
        <v>#N/A</v>
      </c>
      <c r="X12" s="227">
        <f t="shared" si="3"/>
        <v>0</v>
      </c>
      <c r="AB12" s="228" t="str">
        <f t="shared" si="4"/>
        <v>TinPT Babel Surya Alam Lestari</v>
      </c>
    </row>
    <row r="13" spans="1:34" s="227" customFormat="1" ht="20.100000000000001" customHeight="1">
      <c r="A13" s="262" t="s">
        <v>15837</v>
      </c>
      <c r="B13" s="182" t="s">
        <v>1099</v>
      </c>
      <c r="C13" s="186" t="s">
        <v>15838</v>
      </c>
      <c r="D13" s="230"/>
      <c r="E13" s="182" t="s">
        <v>1074</v>
      </c>
      <c r="F13" s="182" t="s">
        <v>15837</v>
      </c>
      <c r="G13" s="182" t="s">
        <v>13177</v>
      </c>
      <c r="H13" s="183">
        <v>0</v>
      </c>
      <c r="I13" s="184" t="s">
        <v>14986</v>
      </c>
      <c r="J13" s="184" t="s">
        <v>12799</v>
      </c>
      <c r="K13" s="224"/>
      <c r="L13" s="224"/>
      <c r="M13" s="224"/>
      <c r="N13" s="224"/>
      <c r="O13" s="224"/>
      <c r="P13" s="185"/>
      <c r="Q13" s="225"/>
      <c r="R13" s="182" t="str">
        <f ca="1">IF(ISERROR($V13),"",OFFSET('Smelter Look-up'!$C$4,$V13-4,0)&amp;"")</f>
        <v/>
      </c>
      <c r="S13" s="181" t="str">
        <f t="shared" ca="1" si="2"/>
        <v>ID</v>
      </c>
      <c r="T13" s="181" t="str">
        <f ca="1">IF(B13="","",IF(ISERROR(MATCH($J13,SorP!$B$1:$B$6226,0)),"",INDIRECT("'SorP'!$A$"&amp;MATCH($S13&amp;$J13,SorP!C:C,0))))</f>
        <v>ID-BB</v>
      </c>
      <c r="U13" s="201"/>
      <c r="V13" s="226" t="e">
        <f>IF(C13="",NA(),IF(OR(C13="Smelter not listed",C13="Smelter not yet identified"),MATCH($B13&amp;$D13,'Smelter Look-up'!$J:$J,0),MATCH($B13&amp;$C13,'Smelter Look-up'!$J:$J,0)))</f>
        <v>#N/A</v>
      </c>
      <c r="X13" s="227">
        <f t="shared" si="3"/>
        <v>0</v>
      </c>
      <c r="AB13" s="228" t="str">
        <f t="shared" si="4"/>
        <v>TinPT Sariwiguna Binasentosa</v>
      </c>
    </row>
    <row r="14" spans="1:34" s="227" customFormat="1" ht="20.100000000000001" customHeight="1">
      <c r="A14" s="262" t="s">
        <v>1772</v>
      </c>
      <c r="B14" s="182" t="s">
        <v>1099</v>
      </c>
      <c r="C14" s="186" t="s">
        <v>15341</v>
      </c>
      <c r="D14" s="230"/>
      <c r="E14" s="182" t="s">
        <v>1064</v>
      </c>
      <c r="F14" s="182" t="s">
        <v>1772</v>
      </c>
      <c r="G14" s="182" t="s">
        <v>13177</v>
      </c>
      <c r="H14" s="183">
        <v>0</v>
      </c>
      <c r="I14" s="184" t="s">
        <v>1773</v>
      </c>
      <c r="J14" s="184" t="s">
        <v>3104</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404</v>
      </c>
      <c r="X14" s="227">
        <f t="shared" si="3"/>
        <v>0</v>
      </c>
      <c r="AB14" s="228" t="str">
        <f t="shared" si="4"/>
        <v>TinAurubis Beerse</v>
      </c>
    </row>
    <row r="15" spans="1:34" s="227" customFormat="1" ht="20.100000000000001" customHeight="1">
      <c r="A15" s="262" t="s">
        <v>751</v>
      </c>
      <c r="B15" s="182" t="s">
        <v>1099</v>
      </c>
      <c r="C15" s="186" t="s">
        <v>1293</v>
      </c>
      <c r="D15" s="230"/>
      <c r="E15" s="182" t="s">
        <v>1069</v>
      </c>
      <c r="F15" s="182" t="s">
        <v>751</v>
      </c>
      <c r="G15" s="182" t="s">
        <v>13177</v>
      </c>
      <c r="H15" s="183">
        <v>0</v>
      </c>
      <c r="I15" s="184" t="s">
        <v>1734</v>
      </c>
      <c r="J15" s="184" t="s">
        <v>13515</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IF(C15="",NA(),IF(OR(C15="Smelter not listed",C15="Smelter not yet identified"),MATCH($B15&amp;$D15,'Smelter Look-up'!$J:$J,0),MATCH($B15&amp;$C15,'Smelter Look-up'!$J:$J,0)))</f>
        <v>411</v>
      </c>
      <c r="X15" s="227">
        <f t="shared" si="3"/>
        <v>0</v>
      </c>
      <c r="AB15" s="228" t="str">
        <f t="shared" si="4"/>
        <v>TinChina Tin Group Co., Ltd.</v>
      </c>
    </row>
    <row r="16" spans="1:34" s="227" customFormat="1" ht="20.100000000000001" customHeight="1">
      <c r="A16" s="262" t="s">
        <v>748</v>
      </c>
      <c r="B16" s="182" t="s">
        <v>1099</v>
      </c>
      <c r="C16" s="186" t="s">
        <v>2099</v>
      </c>
      <c r="D16" s="230"/>
      <c r="E16" s="182" t="s">
        <v>1069</v>
      </c>
      <c r="F16" s="182" t="s">
        <v>748</v>
      </c>
      <c r="G16" s="182" t="s">
        <v>13177</v>
      </c>
      <c r="H16" s="183">
        <v>0</v>
      </c>
      <c r="I16" s="184" t="s">
        <v>2398</v>
      </c>
      <c r="J16" s="184" t="s">
        <v>13540</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443</v>
      </c>
      <c r="X16" s="227">
        <f t="shared" si="3"/>
        <v>0</v>
      </c>
      <c r="AB16" s="228" t="str">
        <f t="shared" si="4"/>
        <v>TinGejiu Non-Ferrous Metal Processing Co., Ltd.</v>
      </c>
    </row>
    <row r="17" spans="1:28" s="227" customFormat="1" ht="20.100000000000001" customHeight="1">
      <c r="A17" s="262" t="s">
        <v>2481</v>
      </c>
      <c r="B17" s="182" t="s">
        <v>1099</v>
      </c>
      <c r="C17" s="186" t="s">
        <v>2480</v>
      </c>
      <c r="D17" s="230"/>
      <c r="E17" s="182" t="s">
        <v>1069</v>
      </c>
      <c r="F17" s="182" t="s">
        <v>2481</v>
      </c>
      <c r="G17" s="182" t="s">
        <v>13177</v>
      </c>
      <c r="H17" s="183">
        <v>0</v>
      </c>
      <c r="I17" s="184" t="s">
        <v>1781</v>
      </c>
      <c r="J17" s="184" t="s">
        <v>13536</v>
      </c>
      <c r="K17" s="224"/>
      <c r="L17" s="224"/>
      <c r="M17" s="224"/>
      <c r="N17" s="224"/>
      <c r="O17" s="224"/>
      <c r="P17" s="185"/>
      <c r="Q17" s="225"/>
      <c r="R17" s="182" t="str">
        <f ca="1">IF(ISERROR($V17),"",OFFSET('Smelter Look-up'!$C$4,$V17-4,0)&amp;"")</f>
        <v>Guangdong Hanhe Non-Ferrous Metal Co., Ltd.</v>
      </c>
      <c r="S17" s="181" t="str">
        <f t="shared" ca="1" si="2"/>
        <v>CN</v>
      </c>
      <c r="T17" s="181" t="str">
        <f ca="1">IF(B17="","",IF(ISERROR(MATCH($J17,SorP!$B$1:$B$6226,0)),"",INDIRECT("'SorP'!$A$"&amp;MATCH($S17&amp;$J17,SorP!C:C,0))))</f>
        <v>CN-GD</v>
      </c>
      <c r="U17" s="201"/>
      <c r="V17" s="226">
        <f>IF(C17="",NA(),IF(OR(C17="Smelter not listed",C17="Smelter not yet identified"),MATCH($B17&amp;$D17,'Smelter Look-up'!$J:$J,0),MATCH($B17&amp;$C17,'Smelter Look-up'!$J:$J,0)))</f>
        <v>450</v>
      </c>
      <c r="X17" s="227">
        <f t="shared" si="3"/>
        <v>0</v>
      </c>
      <c r="AB17" s="228" t="str">
        <f t="shared" si="4"/>
        <v>TinGuangdong Hanhe Non-Ferrous Metal Co., Ltd.</v>
      </c>
    </row>
    <row r="18" spans="1:28" s="227" customFormat="1" ht="20.100000000000001" customHeight="1">
      <c r="A18" s="181" t="s">
        <v>766</v>
      </c>
      <c r="B18" s="182" t="s">
        <v>1099</v>
      </c>
      <c r="C18" s="186" t="s">
        <v>15303</v>
      </c>
      <c r="D18" s="230"/>
      <c r="E18" s="182" t="s">
        <v>1069</v>
      </c>
      <c r="F18" s="182" t="s">
        <v>766</v>
      </c>
      <c r="G18" s="182" t="s">
        <v>13177</v>
      </c>
      <c r="H18" s="183">
        <v>0</v>
      </c>
      <c r="I18" s="184" t="s">
        <v>2398</v>
      </c>
      <c r="J18" s="184" t="s">
        <v>13540</v>
      </c>
      <c r="K18" s="224"/>
      <c r="L18" s="224"/>
      <c r="M18" s="224"/>
      <c r="N18" s="224"/>
      <c r="O18" s="224"/>
      <c r="P18" s="185"/>
      <c r="Q18" s="225"/>
      <c r="R18" s="182" t="str">
        <f ca="1">IF(ISERROR($V18),"",OFFSET('Smelter Look-up'!$C$4,$V18-4,0)&amp;"")</f>
        <v>Tin Smelting Branch of Yunnan Tin Co., Ltd.</v>
      </c>
      <c r="S18" s="181" t="str">
        <f t="shared" ca="1" si="2"/>
        <v>CN</v>
      </c>
      <c r="T18" s="181" t="str">
        <f ca="1">IF(B18="","",IF(ISERROR(MATCH($J18,SorP!$B$1:$B$6226,0)),"",INDIRECT("'SorP'!$A$"&amp;MATCH($S18&amp;$J18,SorP!C:C,0))))</f>
        <v>CN-YN</v>
      </c>
      <c r="U18" s="201"/>
      <c r="V18" s="226">
        <f>IF(C18="",NA(),IF(OR(C18="Smelter not listed",C18="Smelter not yet identified"),MATCH($B18&amp;$D18,'Smelter Look-up'!$J:$J,0),MATCH($B18&amp;$C18,'Smelter Look-up'!$J:$J,0)))</f>
        <v>524</v>
      </c>
      <c r="X18" s="227">
        <f t="shared" si="3"/>
        <v>0</v>
      </c>
      <c r="AB18" s="228" t="str">
        <f t="shared" si="4"/>
        <v>TinTin Smelting Branch of Yunnan Tin Co., Ltd.</v>
      </c>
    </row>
    <row r="19" spans="1:28" s="227" customFormat="1" ht="20.25">
      <c r="A19" s="181" t="s">
        <v>754</v>
      </c>
      <c r="B19" s="182" t="s">
        <v>1099</v>
      </c>
      <c r="C19" s="186" t="s">
        <v>1003</v>
      </c>
      <c r="D19" s="230"/>
      <c r="E19" s="182" t="s">
        <v>851</v>
      </c>
      <c r="F19" s="182" t="s">
        <v>754</v>
      </c>
      <c r="G19" s="182" t="s">
        <v>13177</v>
      </c>
      <c r="H19" s="183">
        <v>0</v>
      </c>
      <c r="I19" s="184" t="s">
        <v>1743</v>
      </c>
      <c r="J19" s="184" t="s">
        <v>9062</v>
      </c>
      <c r="K19" s="224"/>
      <c r="L19" s="224"/>
      <c r="M19" s="224"/>
      <c r="N19" s="224"/>
      <c r="O19" s="224"/>
      <c r="P19" s="185"/>
      <c r="Q19" s="225"/>
      <c r="R19" s="182" t="str">
        <f ca="1">IF(ISERROR($V19),"",OFFSET('Smelter Look-up'!$C$4,$V19-4,0)&amp;"")</f>
        <v>Minsur</v>
      </c>
      <c r="S19" s="181" t="str">
        <f t="shared" ca="1" si="2"/>
        <v>PE</v>
      </c>
      <c r="T19" s="181" t="str">
        <f ca="1">IF(B19="","",IF(ISERROR(MATCH($J19,SorP!$B$1:$B$6226,0)),"",INDIRECT("'SorP'!$A$"&amp;MATCH($S19&amp;$J19,SorP!C:C,0))))</f>
        <v>PE-ICA</v>
      </c>
      <c r="U19" s="201"/>
      <c r="V19" s="226">
        <f>IF(C19="",NA(),IF(OR(C19="Smelter not listed",C19="Smelter not yet identified"),MATCH($B19&amp;$D19,'Smelter Look-up'!$J:$J,0),MATCH($B19&amp;$C19,'Smelter Look-up'!$J:$J,0)))</f>
        <v>481</v>
      </c>
      <c r="X19" s="227">
        <f t="shared" si="3"/>
        <v>0</v>
      </c>
      <c r="AB19" s="228" t="str">
        <f t="shared" si="4"/>
        <v>TinMinsur</v>
      </c>
    </row>
    <row r="20" spans="1:28" s="227" customFormat="1" ht="76.5">
      <c r="A20" s="181" t="s">
        <v>15839</v>
      </c>
      <c r="B20" s="182" t="s">
        <v>1099</v>
      </c>
      <c r="C20" s="186" t="s">
        <v>15840</v>
      </c>
      <c r="D20" s="230"/>
      <c r="E20" s="182" t="s">
        <v>1074</v>
      </c>
      <c r="F20" s="182" t="s">
        <v>15839</v>
      </c>
      <c r="G20" s="182" t="s">
        <v>13177</v>
      </c>
      <c r="H20" s="183">
        <v>0</v>
      </c>
      <c r="I20" s="184" t="s">
        <v>14986</v>
      </c>
      <c r="J20" s="184" t="s">
        <v>12799</v>
      </c>
      <c r="K20" s="224"/>
      <c r="L20" s="224"/>
      <c r="M20" s="224"/>
      <c r="N20" s="224"/>
      <c r="O20" s="224"/>
      <c r="P20" s="185"/>
      <c r="Q20" s="225"/>
      <c r="R20" s="182" t="str">
        <f ca="1">IF(ISERROR($V20),"",OFFSET('Smelter Look-up'!$C$4,$V20-4,0)&amp;"")</f>
        <v/>
      </c>
      <c r="S20" s="181" t="str">
        <f t="shared" ca="1" si="2"/>
        <v>ID</v>
      </c>
      <c r="T20" s="181" t="str">
        <f ca="1">IF(B20="","",IF(ISERROR(MATCH($J20,SorP!$B$1:$B$6226,0)),"",INDIRECT("'SorP'!$A$"&amp;MATCH($S20&amp;$J20,SorP!C:C,0))))</f>
        <v>ID-BB</v>
      </c>
      <c r="U20" s="201"/>
      <c r="V20" s="226" t="e">
        <f>IF(C20="",NA(),IF(OR(C20="Smelter not listed",C20="Smelter not yet identified"),MATCH($B20&amp;$D20,'Smelter Look-up'!$J:$J,0),MATCH($B20&amp;$C20,'Smelter Look-up'!$J:$J,0)))</f>
        <v>#N/A</v>
      </c>
      <c r="X20" s="227">
        <f t="shared" si="3"/>
        <v>0</v>
      </c>
      <c r="AB20" s="228" t="str">
        <f t="shared" si="4"/>
        <v>TinPT Stanindo Inti Perkasa</v>
      </c>
    </row>
    <row r="21" spans="1:28" s="227" customFormat="1" ht="51">
      <c r="A21" s="181" t="s">
        <v>777</v>
      </c>
      <c r="B21" s="182" t="s">
        <v>1099</v>
      </c>
      <c r="C21" s="186" t="s">
        <v>13714</v>
      </c>
      <c r="D21" s="230"/>
      <c r="E21" s="182" t="s">
        <v>1074</v>
      </c>
      <c r="F21" s="182" t="s">
        <v>777</v>
      </c>
      <c r="G21" s="182" t="s">
        <v>13177</v>
      </c>
      <c r="H21" s="183">
        <v>0</v>
      </c>
      <c r="I21" s="184" t="s">
        <v>1749</v>
      </c>
      <c r="J21" s="184" t="s">
        <v>6016</v>
      </c>
      <c r="K21" s="224"/>
      <c r="L21" s="224"/>
      <c r="M21" s="224"/>
      <c r="N21" s="224"/>
      <c r="O21" s="224"/>
      <c r="P21" s="185"/>
      <c r="Q21" s="225"/>
      <c r="R21" s="182" t="str">
        <f ca="1">IF(ISERROR($V21),"",OFFSET('Smelter Look-up'!$C$4,$V21-4,0)&amp;"")</f>
        <v>PT Timah Tbk Kundur</v>
      </c>
      <c r="S21" s="181" t="str">
        <f t="shared" ca="1" si="2"/>
        <v>ID</v>
      </c>
      <c r="T21" s="181" t="str">
        <f ca="1">IF(B21="","",IF(ISERROR(MATCH($J21,SorP!$B$1:$B$6226,0)),"",INDIRECT("'SorP'!$A$"&amp;MATCH($S21&amp;$J21,SorP!C:C,0))))</f>
        <v>ID-RI</v>
      </c>
      <c r="U21" s="201"/>
      <c r="V21" s="226">
        <f>IF(C21="",NA(),IF(OR(C21="Smelter not listed",C21="Smelter not yet identified"),MATCH($B21&amp;$D21,'Smelter Look-up'!$J:$J,0),MATCH($B21&amp;$C21,'Smelter Look-up'!$J:$J,0)))</f>
        <v>509</v>
      </c>
      <c r="X21" s="227">
        <f t="shared" si="3"/>
        <v>0</v>
      </c>
      <c r="AB21" s="228" t="str">
        <f t="shared" si="4"/>
        <v>TinPT Timah Tbk Kundur</v>
      </c>
    </row>
    <row r="22" spans="1:28" s="227" customFormat="1" ht="25.5">
      <c r="A22" s="181" t="s">
        <v>762</v>
      </c>
      <c r="B22" s="182" t="s">
        <v>1099</v>
      </c>
      <c r="C22" s="186" t="s">
        <v>761</v>
      </c>
      <c r="D22" s="230"/>
      <c r="E22" s="182" t="s">
        <v>2383</v>
      </c>
      <c r="F22" s="182" t="s">
        <v>762</v>
      </c>
      <c r="G22" s="182" t="s">
        <v>13177</v>
      </c>
      <c r="H22" s="183">
        <v>0</v>
      </c>
      <c r="I22" s="184" t="s">
        <v>13738</v>
      </c>
      <c r="J22" s="184" t="s">
        <v>1665</v>
      </c>
      <c r="K22" s="224"/>
      <c r="L22" s="224"/>
      <c r="M22" s="224"/>
      <c r="N22" s="224"/>
      <c r="O22" s="224"/>
      <c r="P22" s="185"/>
      <c r="Q22" s="225"/>
      <c r="R22" s="182" t="str">
        <f ca="1">IF(ISERROR($V22),"",OFFSET('Smelter Look-up'!$C$4,$V22-4,0)&amp;"")</f>
        <v>Rui Da Hung</v>
      </c>
      <c r="S22" s="181" t="str">
        <f t="shared" ca="1" si="2"/>
        <v>TW</v>
      </c>
      <c r="T22" s="181" t="str">
        <f ca="1">IF(B22="","",IF(ISERROR(MATCH($J22,SorP!$B$1:$B$6226,0)),"",INDIRECT("'SorP'!$A$"&amp;MATCH($S22&amp;$J22,SorP!C:C,0))))</f>
        <v>TW-TAO</v>
      </c>
      <c r="U22" s="201"/>
      <c r="V22" s="226">
        <f>IF(C22="",NA(),IF(OR(C22="Smelter not listed",C22="Smelter not yet identified"),MATCH($B22&amp;$D22,'Smelter Look-up'!$J:$J,0),MATCH($B22&amp;$C22,'Smelter Look-up'!$J:$J,0)))</f>
        <v>515</v>
      </c>
      <c r="X22" s="227">
        <f t="shared" si="3"/>
        <v>0</v>
      </c>
      <c r="AB22" s="228" t="str">
        <f t="shared" si="4"/>
        <v>TinRui Da Hung</v>
      </c>
    </row>
    <row r="23" spans="1:28" s="227" customFormat="1" ht="63.75">
      <c r="A23" s="181" t="s">
        <v>14958</v>
      </c>
      <c r="B23" s="182" t="s">
        <v>1099</v>
      </c>
      <c r="C23" s="186" t="s">
        <v>14957</v>
      </c>
      <c r="D23" s="230"/>
      <c r="E23" s="182" t="s">
        <v>1071</v>
      </c>
      <c r="F23" s="182" t="s">
        <v>14958</v>
      </c>
      <c r="G23" s="182" t="s">
        <v>13177</v>
      </c>
      <c r="H23" s="183">
        <v>0</v>
      </c>
      <c r="I23" s="184" t="s">
        <v>3602</v>
      </c>
      <c r="J23" s="184" t="s">
        <v>3602</v>
      </c>
      <c r="K23" s="224"/>
      <c r="L23" s="224"/>
      <c r="M23" s="224"/>
      <c r="N23" s="224"/>
      <c r="O23" s="224"/>
      <c r="P23" s="185"/>
      <c r="Q23" s="225"/>
      <c r="R23" s="182" t="str">
        <f ca="1">IF(ISERROR($V23),"",OFFSET('Smelter Look-up'!$C$4,$V23-4,0)&amp;"")</f>
        <v>CRM Synergies</v>
      </c>
      <c r="S23" s="181" t="str">
        <f t="shared" ca="1" si="2"/>
        <v>ES</v>
      </c>
      <c r="T23" s="181" t="str">
        <f ca="1">IF(B23="","",IF(ISERROR(MATCH($J23,SorP!$B$1:$B$6226,0)),"",INDIRECT("'SorP'!$A$"&amp;MATCH($S23&amp;$J23,SorP!C:C,0))))</f>
        <v>ES-TO</v>
      </c>
      <c r="U23" s="201"/>
      <c r="V23" s="226">
        <f>IF(C23="",NA(),IF(OR(C23="Smelter not listed",C23="Smelter not yet identified"),MATCH($B23&amp;$D23,'Smelter Look-up'!$J:$J,0),MATCH($B23&amp;$C23,'Smelter Look-up'!$J:$J,0)))</f>
        <v>419</v>
      </c>
      <c r="X23" s="227">
        <f t="shared" si="3"/>
        <v>0</v>
      </c>
      <c r="AB23" s="228" t="str">
        <f t="shared" si="4"/>
        <v>TinCRM Synergies</v>
      </c>
    </row>
    <row r="24" spans="1:28" s="227" customFormat="1" ht="25.5">
      <c r="A24" s="181" t="s">
        <v>15841</v>
      </c>
      <c r="B24" s="182" t="s">
        <v>1099</v>
      </c>
      <c r="C24" s="186" t="s">
        <v>15842</v>
      </c>
      <c r="D24" s="230"/>
      <c r="E24" s="182" t="s">
        <v>1074</v>
      </c>
      <c r="F24" s="182" t="s">
        <v>15841</v>
      </c>
      <c r="G24" s="182" t="s">
        <v>13177</v>
      </c>
      <c r="H24" s="183">
        <v>0</v>
      </c>
      <c r="I24" s="184" t="s">
        <v>14989</v>
      </c>
      <c r="J24" s="184" t="s">
        <v>12799</v>
      </c>
      <c r="K24" s="224"/>
      <c r="L24" s="224"/>
      <c r="M24" s="224"/>
      <c r="N24" s="224"/>
      <c r="O24" s="224"/>
      <c r="P24" s="185"/>
      <c r="Q24" s="225"/>
      <c r="R24" s="182" t="str">
        <f ca="1">IF(ISERROR($V24),"",OFFSET('Smelter Look-up'!$C$4,$V24-4,0)&amp;"")</f>
        <v/>
      </c>
      <c r="S24" s="181" t="str">
        <f t="shared" ca="1" si="2"/>
        <v>ID</v>
      </c>
      <c r="T24" s="181" t="str">
        <f ca="1">IF(B24="","",IF(ISERROR(MATCH($J24,SorP!$B$1:$B$6226,0)),"",INDIRECT("'SorP'!$A$"&amp;MATCH($S24&amp;$J24,SorP!C:C,0))))</f>
        <v>ID-BB</v>
      </c>
      <c r="U24" s="201"/>
      <c r="V24" s="226" t="e">
        <f>IF(C24="",NA(),IF(OR(C24="Smelter not listed",C24="Smelter not yet identified"),MATCH($B24&amp;$D24,'Smelter Look-up'!$J:$J,0),MATCH($B24&amp;$C24,'Smelter Look-up'!$J:$J,0)))</f>
        <v>#N/A</v>
      </c>
      <c r="X24" s="227">
        <f t="shared" si="3"/>
        <v>0</v>
      </c>
      <c r="AB24" s="228" t="str">
        <f t="shared" si="4"/>
        <v>TinPT Bangka Serumpun</v>
      </c>
    </row>
    <row r="25" spans="1:28" s="227" customFormat="1" ht="38.25">
      <c r="A25" s="181" t="s">
        <v>758</v>
      </c>
      <c r="B25" s="182" t="s">
        <v>1099</v>
      </c>
      <c r="C25" s="186" t="s">
        <v>13715</v>
      </c>
      <c r="D25" s="230"/>
      <c r="E25" s="182" t="s">
        <v>2382</v>
      </c>
      <c r="F25" s="182" t="s">
        <v>758</v>
      </c>
      <c r="G25" s="182" t="s">
        <v>13177</v>
      </c>
      <c r="H25" s="183">
        <v>0</v>
      </c>
      <c r="I25" s="184" t="s">
        <v>1728</v>
      </c>
      <c r="J25" s="184" t="s">
        <v>1728</v>
      </c>
      <c r="K25" s="224"/>
      <c r="L25" s="224"/>
      <c r="M25" s="224"/>
      <c r="N25" s="224"/>
      <c r="O25" s="224"/>
      <c r="P25" s="185"/>
      <c r="Q25" s="225"/>
      <c r="R25" s="182" t="str">
        <f ca="1">IF(ISERROR($V25),"",OFFSET('Smelter Look-up'!$C$4,$V25-4,0)&amp;"")</f>
        <v>Operaciones Metalurgicas S.A.</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493</v>
      </c>
      <c r="X25" s="227">
        <f t="shared" si="3"/>
        <v>0</v>
      </c>
      <c r="AB25" s="228" t="str">
        <f t="shared" si="4"/>
        <v>TinOperaciones Metalurgicas S.A.</v>
      </c>
    </row>
    <row r="26" spans="1:28" s="227" customFormat="1" ht="25.5">
      <c r="A26" s="181" t="s">
        <v>759</v>
      </c>
      <c r="B26" s="182" t="s">
        <v>1099</v>
      </c>
      <c r="C26" s="186" t="s">
        <v>610</v>
      </c>
      <c r="D26" s="230"/>
      <c r="E26" s="182" t="s">
        <v>1074</v>
      </c>
      <c r="F26" s="182" t="s">
        <v>759</v>
      </c>
      <c r="G26" s="182" t="s">
        <v>13177</v>
      </c>
      <c r="H26" s="183">
        <v>0</v>
      </c>
      <c r="I26" s="184" t="s">
        <v>1726</v>
      </c>
      <c r="J26" s="184" t="s">
        <v>12799</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502</v>
      </c>
      <c r="X26" s="227">
        <f t="shared" si="3"/>
        <v>0</v>
      </c>
      <c r="AB26" s="228" t="str">
        <f t="shared" si="4"/>
        <v>TinPT Mitra Stania Prima</v>
      </c>
    </row>
    <row r="27" spans="1:28" s="227" customFormat="1" ht="102">
      <c r="A27" s="181" t="s">
        <v>744</v>
      </c>
      <c r="B27" s="182" t="s">
        <v>1099</v>
      </c>
      <c r="C27" s="186" t="s">
        <v>15843</v>
      </c>
      <c r="D27" s="230"/>
      <c r="E27" s="182" t="s">
        <v>2384</v>
      </c>
      <c r="F27" s="182" t="s">
        <v>744</v>
      </c>
      <c r="G27" s="182" t="s">
        <v>13177</v>
      </c>
      <c r="H27" s="183">
        <v>0</v>
      </c>
      <c r="I27" s="184" t="s">
        <v>1719</v>
      </c>
      <c r="J27" s="184" t="s">
        <v>1699</v>
      </c>
      <c r="K27" s="224"/>
      <c r="L27" s="224"/>
      <c r="M27" s="224"/>
      <c r="N27" s="224"/>
      <c r="O27" s="224"/>
      <c r="P27" s="185"/>
      <c r="Q27" s="225"/>
      <c r="R27" s="182" t="str">
        <f ca="1">IF(ISERROR($V27),"",OFFSET('Smelter Look-up'!$C$4,$V27-4,0)&amp;"")</f>
        <v/>
      </c>
      <c r="S27" s="181" t="str">
        <f t="shared" ca="1" si="2"/>
        <v>US</v>
      </c>
      <c r="T27" s="181" t="str">
        <f ca="1">IF(B27="","",IF(ISERROR(MATCH($J27,SorP!$B$1:$B$6226,0)),"",INDIRECT("'SorP'!$A$"&amp;MATCH($S27&amp;$J27,SorP!C:C,0))))</f>
        <v>US-PA</v>
      </c>
      <c r="U27" s="201"/>
      <c r="V27" s="226" t="e">
        <f>IF(C27="",NA(),IF(OR(C27="Smelter not listed",C27="Smelter not yet identified"),MATCH($B27&amp;$D27,'Smelter Look-up'!$J:$J,0),MATCH($B27&amp;$C27,'Smelter Look-up'!$J:$J,0)))</f>
        <v>#N/A</v>
      </c>
      <c r="X27" s="227">
        <f t="shared" si="3"/>
        <v>0</v>
      </c>
      <c r="AB27" s="228" t="str">
        <f t="shared" si="4"/>
        <v>TinAlpha</v>
      </c>
    </row>
    <row r="28" spans="1:28" s="227" customFormat="1" ht="20.25">
      <c r="A28" s="181" t="s">
        <v>753</v>
      </c>
      <c r="B28" s="182" t="s">
        <v>1099</v>
      </c>
      <c r="C28" s="186" t="s">
        <v>12377</v>
      </c>
      <c r="D28" s="230"/>
      <c r="E28" s="182" t="s">
        <v>1065</v>
      </c>
      <c r="F28" s="182" t="s">
        <v>753</v>
      </c>
      <c r="G28" s="182" t="s">
        <v>13177</v>
      </c>
      <c r="H28" s="183">
        <v>0</v>
      </c>
      <c r="I28" s="184" t="s">
        <v>15844</v>
      </c>
      <c r="J28" s="184" t="s">
        <v>1640</v>
      </c>
      <c r="K28" s="224"/>
      <c r="L28" s="224"/>
      <c r="M28" s="224"/>
      <c r="N28" s="224"/>
      <c r="O28" s="224"/>
      <c r="P28" s="185"/>
      <c r="Q28" s="225"/>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476</v>
      </c>
      <c r="X28" s="227">
        <f t="shared" si="3"/>
        <v>0</v>
      </c>
      <c r="AB28" s="228" t="str">
        <f t="shared" si="4"/>
        <v>TinMineracao Taboca S.A.</v>
      </c>
    </row>
    <row r="29" spans="1:28" s="227" customFormat="1" ht="20.25">
      <c r="A29" s="181" t="s">
        <v>755</v>
      </c>
      <c r="B29" s="182" t="s">
        <v>1099</v>
      </c>
      <c r="C29" s="186" t="s">
        <v>1131</v>
      </c>
      <c r="D29" s="230"/>
      <c r="E29" s="182" t="s">
        <v>1077</v>
      </c>
      <c r="F29" s="182" t="s">
        <v>755</v>
      </c>
      <c r="G29" s="182" t="s">
        <v>13177</v>
      </c>
      <c r="H29" s="183">
        <v>0</v>
      </c>
      <c r="I29" s="184" t="s">
        <v>15643</v>
      </c>
      <c r="J29" s="184" t="s">
        <v>1518</v>
      </c>
      <c r="K29" s="224"/>
      <c r="L29" s="224"/>
      <c r="M29" s="224"/>
      <c r="N29" s="224"/>
      <c r="O29" s="224"/>
      <c r="P29" s="185"/>
      <c r="Q29" s="225"/>
      <c r="R29" s="182" t="str">
        <f ca="1">IF(ISERROR($V29),"",OFFSET('Smelter Look-up'!$C$4,$V29-4,0)&amp;"")</f>
        <v>Mitsubishi Materials Corporation</v>
      </c>
      <c r="S29" s="181" t="str">
        <f t="shared" ca="1" si="2"/>
        <v>JP</v>
      </c>
      <c r="T29" s="181" t="str">
        <f ca="1">IF(B29="","",IF(ISERROR(MATCH($J29,SorP!$B$1:$B$6226,0)),"",INDIRECT("'SorP'!$A$"&amp;MATCH($S29&amp;$J29,SorP!C:C,0))))</f>
        <v>JP-28</v>
      </c>
      <c r="U29" s="201"/>
      <c r="V29" s="226">
        <f>IF(C29="",NA(),IF(OR(C29="Smelter not listed",C29="Smelter not yet identified"),MATCH($B29&amp;$D29,'Smelter Look-up'!$J:$J,0),MATCH($B29&amp;$C29,'Smelter Look-up'!$J:$J,0)))</f>
        <v>482</v>
      </c>
      <c r="X29" s="227">
        <f t="shared" si="3"/>
        <v>0</v>
      </c>
      <c r="AB29" s="228" t="str">
        <f t="shared" si="4"/>
        <v>TinMitsubishi Materials Corporation</v>
      </c>
    </row>
    <row r="30" spans="1:28" s="227" customFormat="1" ht="20.25">
      <c r="A30" s="181" t="s">
        <v>12877</v>
      </c>
      <c r="B30" s="182" t="s">
        <v>1099</v>
      </c>
      <c r="C30" s="186" t="s">
        <v>12876</v>
      </c>
      <c r="D30" s="230"/>
      <c r="E30" s="182" t="s">
        <v>1069</v>
      </c>
      <c r="F30" s="182" t="s">
        <v>12877</v>
      </c>
      <c r="G30" s="182" t="s">
        <v>13177</v>
      </c>
      <c r="H30" s="183">
        <v>0</v>
      </c>
      <c r="I30" s="184" t="s">
        <v>12893</v>
      </c>
      <c r="J30" s="184" t="s">
        <v>13514</v>
      </c>
      <c r="K30" s="224"/>
      <c r="L30" s="224"/>
      <c r="M30" s="224"/>
      <c r="N30" s="224"/>
      <c r="O30" s="224"/>
      <c r="P30" s="185"/>
      <c r="Q30" s="225"/>
      <c r="R30" s="182" t="str">
        <f ca="1">IF(ISERROR($V30),"",OFFSET('Smelter Look-up'!$C$4,$V30-4,0)&amp;"")</f>
        <v>Chifeng Dajingzi Tin Industry Co., Ltd.</v>
      </c>
      <c r="S30" s="181" t="str">
        <f t="shared" ca="1" si="2"/>
        <v>CN</v>
      </c>
      <c r="T30" s="181" t="str">
        <f ca="1">IF(B30="","",IF(ISERROR(MATCH($J30,SorP!$B$1:$B$6226,0)),"",INDIRECT("'SorP'!$A$"&amp;MATCH($S30&amp;$J30,SorP!C:C,0))))</f>
        <v>CN-NM</v>
      </c>
      <c r="U30" s="201"/>
      <c r="V30" s="226">
        <f>IF(C30="",NA(),IF(OR(C30="Smelter not listed",C30="Smelter not yet identified"),MATCH($B30&amp;$D30,'Smelter Look-up'!$J:$J,0),MATCH($B30&amp;$C30,'Smelter Look-up'!$J:$J,0)))</f>
        <v>409</v>
      </c>
      <c r="X30" s="227">
        <f t="shared" si="3"/>
        <v>0</v>
      </c>
      <c r="AB30" s="228" t="str">
        <f t="shared" si="4"/>
        <v>TinChifeng Dajingzi Tin Industry Co., Ltd.</v>
      </c>
    </row>
    <row r="31" spans="1:28" s="227" customFormat="1" ht="20.25">
      <c r="A31" s="181" t="s">
        <v>1374</v>
      </c>
      <c r="B31" s="182" t="s">
        <v>1099</v>
      </c>
      <c r="C31" s="186" t="s">
        <v>877</v>
      </c>
      <c r="D31" s="230"/>
      <c r="E31" s="182" t="s">
        <v>1077</v>
      </c>
      <c r="F31" s="182" t="s">
        <v>1374</v>
      </c>
      <c r="G31" s="182" t="s">
        <v>13177</v>
      </c>
      <c r="H31" s="183">
        <v>0</v>
      </c>
      <c r="I31" s="184" t="s">
        <v>1541</v>
      </c>
      <c r="J31" s="184" t="s">
        <v>1542</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425</v>
      </c>
      <c r="X31" s="227">
        <f t="shared" si="3"/>
        <v>0</v>
      </c>
      <c r="AB31" s="228" t="str">
        <f t="shared" si="4"/>
        <v>TinDowa</v>
      </c>
    </row>
    <row r="32" spans="1:28" s="227" customFormat="1" ht="38.25">
      <c r="A32" s="181" t="s">
        <v>745</v>
      </c>
      <c r="B32" s="182" t="s">
        <v>1099</v>
      </c>
      <c r="C32" s="186" t="s">
        <v>814</v>
      </c>
      <c r="D32" s="230"/>
      <c r="E32" s="182" t="s">
        <v>2382</v>
      </c>
      <c r="F32" s="182" t="s">
        <v>745</v>
      </c>
      <c r="G32" s="182" t="s">
        <v>13177</v>
      </c>
      <c r="H32" s="183">
        <v>0</v>
      </c>
      <c r="I32" s="184" t="s">
        <v>1728</v>
      </c>
      <c r="J32" s="184" t="s">
        <v>1728</v>
      </c>
      <c r="K32" s="224"/>
      <c r="L32" s="224"/>
      <c r="M32" s="224"/>
      <c r="N32" s="224"/>
      <c r="O32" s="224"/>
      <c r="P32" s="185"/>
      <c r="Q32" s="225"/>
      <c r="R32" s="182" t="str">
        <f ca="1">IF(ISERROR($V32),"",OFFSET('Smelter Look-up'!$C$4,$V32-4,0)&amp;"")</f>
        <v>EM Vinto</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428</v>
      </c>
      <c r="X32" s="227">
        <f t="shared" si="3"/>
        <v>0</v>
      </c>
      <c r="AB32" s="228" t="str">
        <f t="shared" si="4"/>
        <v>TinEM Vinto</v>
      </c>
    </row>
    <row r="33" spans="1:28" s="227" customFormat="1" ht="20.25">
      <c r="A33" s="181" t="s">
        <v>747</v>
      </c>
      <c r="B33" s="182" t="s">
        <v>1099</v>
      </c>
      <c r="C33" s="186" t="s">
        <v>788</v>
      </c>
      <c r="D33" s="230"/>
      <c r="E33" s="182" t="s">
        <v>853</v>
      </c>
      <c r="F33" s="182" t="s">
        <v>747</v>
      </c>
      <c r="G33" s="182" t="s">
        <v>13177</v>
      </c>
      <c r="H33" s="183">
        <v>0</v>
      </c>
      <c r="I33" s="184" t="s">
        <v>1730</v>
      </c>
      <c r="J33" s="184" t="s">
        <v>9448</v>
      </c>
      <c r="K33" s="224"/>
      <c r="L33" s="224"/>
      <c r="M33" s="224"/>
      <c r="N33" s="224"/>
      <c r="O33" s="224"/>
      <c r="P33" s="185"/>
      <c r="Q33" s="225"/>
      <c r="R33" s="182" t="str">
        <f ca="1">IF(ISERROR($V33),"",OFFSET('Smelter Look-up'!$C$4,$V33-4,0)&amp;"")</f>
        <v>Fenix Metals</v>
      </c>
      <c r="S33" s="181" t="str">
        <f t="shared" ca="1" si="2"/>
        <v>PL</v>
      </c>
      <c r="T33" s="181" t="str">
        <f ca="1">IF(B33="","",IF(ISERROR(MATCH($J33,SorP!$B$1:$B$6226,0)),"",INDIRECT("'SorP'!$A$"&amp;MATCH($S33&amp;$J33,SorP!C:C,0))))</f>
        <v>PL-18</v>
      </c>
      <c r="U33" s="201"/>
      <c r="V33" s="226">
        <f>IF(C33="",NA(),IF(OR(C33="Smelter not listed",C33="Smelter not yet identified"),MATCH($B33&amp;$D33,'Smelter Look-up'!$J:$J,0),MATCH($B33&amp;$C33,'Smelter Look-up'!$J:$J,0)))</f>
        <v>437</v>
      </c>
      <c r="X33" s="227">
        <f t="shared" si="3"/>
        <v>0</v>
      </c>
      <c r="AB33" s="228" t="str">
        <f t="shared" si="4"/>
        <v>TinFenix Metals</v>
      </c>
    </row>
    <row r="34" spans="1:28" s="227" customFormat="1" ht="20.25">
      <c r="A34" s="181" t="s">
        <v>1746</v>
      </c>
      <c r="B34" s="182" t="s">
        <v>1099</v>
      </c>
      <c r="C34" s="186" t="s">
        <v>13119</v>
      </c>
      <c r="D34" s="230"/>
      <c r="E34" s="182" t="s">
        <v>1069</v>
      </c>
      <c r="F34" s="182" t="s">
        <v>1746</v>
      </c>
      <c r="G34" s="182" t="s">
        <v>13177</v>
      </c>
      <c r="H34" s="183">
        <v>0</v>
      </c>
      <c r="I34" s="184" t="s">
        <v>1732</v>
      </c>
      <c r="J34" s="184" t="s">
        <v>13531</v>
      </c>
      <c r="K34" s="224"/>
      <c r="L34" s="224"/>
      <c r="M34" s="224"/>
      <c r="N34" s="224"/>
      <c r="O34" s="224"/>
      <c r="P34" s="185"/>
      <c r="Q34" s="225"/>
      <c r="R34" s="182" t="str">
        <f ca="1">IF(ISERROR($V34),"",OFFSET('Smelter Look-up'!$C$4,$V34-4,0)&amp;"")</f>
        <v>Jiangxi New Nanshan Technology Ltd.</v>
      </c>
      <c r="S34" s="181" t="str">
        <f t="shared" ca="1" si="2"/>
        <v>CN</v>
      </c>
      <c r="T34" s="181" t="str">
        <f ca="1">IF(B34="","",IF(ISERROR(MATCH($J34,SorP!$B$1:$B$6226,0)),"",INDIRECT("'SorP'!$A$"&amp;MATCH($S34&amp;$J34,SorP!C:C,0))))</f>
        <v>CN-JX</v>
      </c>
      <c r="U34" s="201"/>
      <c r="V34" s="226">
        <f>IF(C34="",NA(),IF(OR(C34="Smelter not listed",C34="Smelter not yet identified"),MATCH($B34&amp;$D34,'Smelter Look-up'!$J:$J,0),MATCH($B34&amp;$C34,'Smelter Look-up'!$J:$J,0)))</f>
        <v>458</v>
      </c>
      <c r="X34" s="227">
        <f t="shared" si="3"/>
        <v>0</v>
      </c>
      <c r="AB34" s="228" t="str">
        <f t="shared" si="4"/>
        <v>TinJiangxi New Nanshan Technology Ltd.</v>
      </c>
    </row>
    <row r="35" spans="1:28" s="227" customFormat="1" ht="20.25">
      <c r="A35" s="181" t="s">
        <v>13774</v>
      </c>
      <c r="B35" s="182" t="s">
        <v>1099</v>
      </c>
      <c r="C35" s="186" t="s">
        <v>13760</v>
      </c>
      <c r="D35" s="230"/>
      <c r="E35" s="182" t="s">
        <v>13050</v>
      </c>
      <c r="F35" s="182" t="s">
        <v>13774</v>
      </c>
      <c r="G35" s="182" t="s">
        <v>13177</v>
      </c>
      <c r="H35" s="183">
        <v>0</v>
      </c>
      <c r="I35" s="184" t="s">
        <v>13785</v>
      </c>
      <c r="J35" s="184" t="s">
        <v>10012</v>
      </c>
      <c r="K35" s="224"/>
      <c r="L35" s="224"/>
      <c r="M35" s="224"/>
      <c r="N35" s="224"/>
      <c r="O35" s="224"/>
      <c r="P35" s="185"/>
      <c r="Q35" s="225"/>
      <c r="R35" s="182" t="str">
        <f ca="1">IF(ISERROR($V35),"",OFFSET('Smelter Look-up'!$C$4,$V35-4,0)&amp;"")</f>
        <v>Luna Smelter, Ltd.</v>
      </c>
      <c r="S35" s="181" t="str">
        <f t="shared" ca="1" si="2"/>
        <v>RW</v>
      </c>
      <c r="T35" s="181" t="str">
        <f ca="1">IF(B35="","",IF(ISERROR(MATCH($J35,SorP!$B$1:$B$6226,0)),"",INDIRECT("'SorP'!$A$"&amp;MATCH($S35&amp;$J35,SorP!C:C,0))))</f>
        <v>RW-01</v>
      </c>
      <c r="U35" s="201"/>
      <c r="V35" s="226">
        <f>IF(C35="",NA(),IF(OR(C35="Smelter not listed",C35="Smelter not yet identified"),MATCH($B35&amp;$D35,'Smelter Look-up'!$J:$J,0),MATCH($B35&amp;$C35,'Smelter Look-up'!$J:$J,0)))</f>
        <v>465</v>
      </c>
      <c r="X35" s="227">
        <f t="shared" si="3"/>
        <v>0</v>
      </c>
      <c r="AB35" s="228" t="str">
        <f t="shared" si="4"/>
        <v>TinLuna Smelter, Ltd.</v>
      </c>
    </row>
    <row r="36" spans="1:28" s="227" customFormat="1" ht="20.25">
      <c r="A36" s="181" t="s">
        <v>131</v>
      </c>
      <c r="B36" s="182" t="s">
        <v>1099</v>
      </c>
      <c r="C36" s="186" t="s">
        <v>2121</v>
      </c>
      <c r="D36" s="230"/>
      <c r="E36" s="182" t="s">
        <v>1065</v>
      </c>
      <c r="F36" s="182" t="s">
        <v>131</v>
      </c>
      <c r="G36" s="182" t="s">
        <v>13177</v>
      </c>
      <c r="H36" s="183">
        <v>0</v>
      </c>
      <c r="I36" s="184" t="s">
        <v>1683</v>
      </c>
      <c r="J36" s="184" t="s">
        <v>1515</v>
      </c>
      <c r="K36" s="224"/>
      <c r="L36" s="224"/>
      <c r="M36" s="224"/>
      <c r="N36" s="224"/>
      <c r="O36" s="224"/>
      <c r="P36" s="185"/>
      <c r="Q36" s="225"/>
      <c r="R36" s="182" t="str">
        <f ca="1">IF(ISERROR($V36),"",OFFSET('Smelter Look-up'!$C$4,$V36-4,0)&amp;"")</f>
        <v>Magnu's Minerais Metais e Ligas Ltda.</v>
      </c>
      <c r="S36" s="181" t="str">
        <f t="shared" ca="1" si="2"/>
        <v>BR</v>
      </c>
      <c r="T36" s="181" t="str">
        <f ca="1">IF(B36="","",IF(ISERROR(MATCH($J36,SorP!$B$1:$B$6226,0)),"",INDIRECT("'SorP'!$A$"&amp;MATCH($S36&amp;$J36,SorP!C:C,0))))</f>
        <v>BR-MG</v>
      </c>
      <c r="U36" s="201"/>
      <c r="V36" s="226">
        <f>IF(C36="",NA(),IF(OR(C36="Smelter not listed",C36="Smelter not yet identified"),MATCH($B36&amp;$D36,'Smelter Look-up'!$J:$J,0),MATCH($B36&amp;$C36,'Smelter Look-up'!$J:$J,0)))</f>
        <v>467</v>
      </c>
      <c r="X36" s="227">
        <f t="shared" si="3"/>
        <v>0</v>
      </c>
      <c r="AB36" s="228" t="str">
        <f t="shared" si="4"/>
        <v>TinMagnu's Minerais Metais e Ligas Ltda.</v>
      </c>
    </row>
    <row r="37" spans="1:28" s="227" customFormat="1" ht="25.5">
      <c r="A37" s="181" t="s">
        <v>1740</v>
      </c>
      <c r="B37" s="182" t="s">
        <v>1099</v>
      </c>
      <c r="C37" s="186" t="s">
        <v>2104</v>
      </c>
      <c r="D37" s="230"/>
      <c r="E37" s="182" t="s">
        <v>2384</v>
      </c>
      <c r="F37" s="182" t="s">
        <v>1740</v>
      </c>
      <c r="G37" s="182" t="s">
        <v>13177</v>
      </c>
      <c r="H37" s="183">
        <v>0</v>
      </c>
      <c r="I37" s="184" t="s">
        <v>1741</v>
      </c>
      <c r="J37" s="184" t="s">
        <v>1601</v>
      </c>
      <c r="K37" s="224"/>
      <c r="L37" s="224"/>
      <c r="M37" s="224"/>
      <c r="N37" s="224"/>
      <c r="O37" s="224"/>
      <c r="P37" s="185"/>
      <c r="Q37" s="225"/>
      <c r="R37" s="182" t="str">
        <f ca="1">IF(ISERROR($V37),"",OFFSET('Smelter Look-up'!$C$4,$V37-4,0)&amp;"")</f>
        <v>Metallic Resources, Inc.</v>
      </c>
      <c r="S37" s="181" t="str">
        <f t="shared" ca="1" si="2"/>
        <v>US</v>
      </c>
      <c r="T37" s="181" t="str">
        <f ca="1">IF(B37="","",IF(ISERROR(MATCH($J37,SorP!$B$1:$B$6226,0)),"",INDIRECT("'SorP'!$A$"&amp;MATCH($S37&amp;$J37,SorP!C:C,0))))</f>
        <v>US-OH</v>
      </c>
      <c r="U37" s="201"/>
      <c r="V37" s="226">
        <f>IF(C37="",NA(),IF(OR(C37="Smelter not listed",C37="Smelter not yet identified"),MATCH($B37&amp;$D37,'Smelter Look-up'!$J:$J,0),MATCH($B37&amp;$C37,'Smelter Look-up'!$J:$J,0)))</f>
        <v>473</v>
      </c>
      <c r="X37" s="227">
        <f t="shared" si="3"/>
        <v>0</v>
      </c>
      <c r="AB37" s="228" t="str">
        <f t="shared" si="4"/>
        <v>TinMetallic Resources, Inc.</v>
      </c>
    </row>
    <row r="38" spans="1:28" s="227" customFormat="1" ht="20.25">
      <c r="A38" s="181" t="s">
        <v>757</v>
      </c>
      <c r="B38" s="182" t="s">
        <v>1099</v>
      </c>
      <c r="C38" s="186" t="s">
        <v>756</v>
      </c>
      <c r="D38" s="230"/>
      <c r="E38" s="182" t="s">
        <v>859</v>
      </c>
      <c r="F38" s="182" t="s">
        <v>757</v>
      </c>
      <c r="G38" s="182" t="s">
        <v>13177</v>
      </c>
      <c r="H38" s="183">
        <v>0</v>
      </c>
      <c r="I38" s="184" t="s">
        <v>2292</v>
      </c>
      <c r="J38" s="184" t="s">
        <v>10972</v>
      </c>
      <c r="K38" s="224"/>
      <c r="L38" s="224"/>
      <c r="M38" s="224"/>
      <c r="N38" s="224"/>
      <c r="O38" s="224"/>
      <c r="P38" s="185"/>
      <c r="Q38" s="225"/>
      <c r="R38" s="182" t="str">
        <f ca="1">IF(ISERROR($V38),"",OFFSET('Smelter Look-up'!$C$4,$V38-4,0)&amp;"")</f>
        <v>O.M. Manufacturing (Thailand) Co., Ltd.</v>
      </c>
      <c r="S38" s="181" t="str">
        <f t="shared" ref="S38:S68" ca="1" si="5">IF(B38="","",IF(ISERROR(MATCH($E38,CL,0)),"Unknown",INDIRECT("'C'!$A$"&amp;MATCH($E38,CL,0)+1)))</f>
        <v>TH</v>
      </c>
      <c r="T38" s="181" t="str">
        <f ca="1">IF(B38="","",IF(ISERROR(MATCH($J38,SorP!$B$1:$B$6226,0)),"",INDIRECT("'SorP'!$A$"&amp;MATCH($S38&amp;$J38,SorP!C:C,0))))</f>
        <v>TH-20</v>
      </c>
      <c r="U38" s="201"/>
      <c r="V38" s="226">
        <f>IF(C38="",NA(),IF(OR(C38="Smelter not listed",C38="Smelter not yet identified"),MATCH($B38&amp;$D38,'Smelter Look-up'!$J:$J,0),MATCH($B38&amp;$C38,'Smelter Look-up'!$J:$J,0)))</f>
        <v>490</v>
      </c>
      <c r="X38" s="227">
        <f t="shared" ref="X38:X68" si="6">IF(AND(C38="Smelter not listed",OR(LEN(D38)=0,LEN(E38)=0)),1,0)</f>
        <v>0</v>
      </c>
      <c r="AB38" s="228" t="str">
        <f t="shared" ref="AB38:AB68" si="7">B38&amp;C38</f>
        <v>TinO.M. Manufacturing (Thailand) Co., Ltd.</v>
      </c>
    </row>
    <row r="39" spans="1:28" s="227" customFormat="1" ht="20.25">
      <c r="A39" s="181" t="s">
        <v>1366</v>
      </c>
      <c r="B39" s="182" t="s">
        <v>1099</v>
      </c>
      <c r="C39" s="186" t="s">
        <v>1365</v>
      </c>
      <c r="D39" s="230"/>
      <c r="E39" s="182" t="s">
        <v>852</v>
      </c>
      <c r="F39" s="182" t="s">
        <v>1366</v>
      </c>
      <c r="G39" s="182" t="s">
        <v>13177</v>
      </c>
      <c r="H39" s="183">
        <v>0</v>
      </c>
      <c r="I39" s="184" t="s">
        <v>12887</v>
      </c>
      <c r="J39" s="184" t="s">
        <v>9398</v>
      </c>
      <c r="K39" s="224"/>
      <c r="L39" s="224"/>
      <c r="M39" s="224"/>
      <c r="N39" s="224"/>
      <c r="O39" s="224"/>
      <c r="P39" s="185"/>
      <c r="Q39" s="225"/>
      <c r="R39" s="182" t="str">
        <f ca="1">IF(ISERROR($V39),"",OFFSET('Smelter Look-up'!$C$4,$V39-4,0)&amp;"")</f>
        <v>O.M. Manufacturing Philippines, Inc.</v>
      </c>
      <c r="S39" s="181" t="str">
        <f t="shared" ca="1" si="5"/>
        <v>PH</v>
      </c>
      <c r="T39" s="181" t="str">
        <f ca="1">IF(B39="","",IF(ISERROR(MATCH($J39,SorP!$B$1:$B$6226,0)),"",INDIRECT("'SorP'!$A$"&amp;MATCH($S39&amp;$J39,SorP!C:C,0))))</f>
        <v>PH-CAV</v>
      </c>
      <c r="U39" s="201"/>
      <c r="V39" s="226">
        <f>IF(C39="",NA(),IF(OR(C39="Smelter not listed",C39="Smelter not yet identified"),MATCH($B39&amp;$D39,'Smelter Look-up'!$J:$J,0),MATCH($B39&amp;$C39,'Smelter Look-up'!$J:$J,0)))</f>
        <v>491</v>
      </c>
      <c r="X39" s="227">
        <f t="shared" si="6"/>
        <v>0</v>
      </c>
      <c r="AB39" s="228" t="str">
        <f t="shared" si="7"/>
        <v>TinO.M. Manufacturing Philippines, Inc.</v>
      </c>
    </row>
    <row r="40" spans="1:28" s="227" customFormat="1" ht="25.5">
      <c r="A40" s="181" t="s">
        <v>15845</v>
      </c>
      <c r="B40" s="182" t="s">
        <v>1099</v>
      </c>
      <c r="C40" s="186" t="s">
        <v>15846</v>
      </c>
      <c r="D40" s="230"/>
      <c r="E40" s="182" t="s">
        <v>1074</v>
      </c>
      <c r="F40" s="182" t="s">
        <v>15845</v>
      </c>
      <c r="G40" s="182" t="s">
        <v>13177</v>
      </c>
      <c r="H40" s="183">
        <v>0</v>
      </c>
      <c r="I40" s="184" t="s">
        <v>1726</v>
      </c>
      <c r="J40" s="184" t="s">
        <v>12799</v>
      </c>
      <c r="K40" s="224"/>
      <c r="L40" s="224"/>
      <c r="M40" s="224"/>
      <c r="N40" s="224"/>
      <c r="O40" s="224"/>
      <c r="P40" s="185"/>
      <c r="Q40" s="225"/>
      <c r="R40" s="182" t="str">
        <f ca="1">IF(ISERROR($V40),"",OFFSET('Smelter Look-up'!$C$4,$V40-4,0)&amp;"")</f>
        <v/>
      </c>
      <c r="S40" s="181" t="str">
        <f t="shared" ca="1" si="5"/>
        <v>ID</v>
      </c>
      <c r="T40" s="181" t="str">
        <f ca="1">IF(B40="","",IF(ISERROR(MATCH($J40,SorP!$B$1:$B$6226,0)),"",INDIRECT("'SorP'!$A$"&amp;MATCH($S40&amp;$J40,SorP!C:C,0))))</f>
        <v>ID-BB</v>
      </c>
      <c r="U40" s="201"/>
      <c r="V40" s="226" t="e">
        <f>IF(C40="",NA(),IF(OR(C40="Smelter not listed",C40="Smelter not yet identified"),MATCH($B40&amp;$D40,'Smelter Look-up'!$J:$J,0),MATCH($B40&amp;$C40,'Smelter Look-up'!$J:$J,0)))</f>
        <v>#N/A</v>
      </c>
      <c r="X40" s="227">
        <f t="shared" si="6"/>
        <v>0</v>
      </c>
      <c r="AB40" s="228" t="str">
        <f t="shared" si="7"/>
        <v>TinPT Artha Cipta Langgeng</v>
      </c>
    </row>
    <row r="41" spans="1:28" s="227" customFormat="1" ht="25.5">
      <c r="A41" s="181" t="s">
        <v>15847</v>
      </c>
      <c r="B41" s="182" t="s">
        <v>1099</v>
      </c>
      <c r="C41" s="186" t="s">
        <v>15848</v>
      </c>
      <c r="D41" s="230"/>
      <c r="E41" s="182" t="s">
        <v>1074</v>
      </c>
      <c r="F41" s="182" t="s">
        <v>15847</v>
      </c>
      <c r="G41" s="182" t="s">
        <v>13177</v>
      </c>
      <c r="H41" s="183">
        <v>0</v>
      </c>
      <c r="I41" s="184" t="s">
        <v>14986</v>
      </c>
      <c r="J41" s="184" t="s">
        <v>12799</v>
      </c>
      <c r="K41" s="224"/>
      <c r="L41" s="224"/>
      <c r="M41" s="224"/>
      <c r="N41" s="224"/>
      <c r="O41" s="224"/>
      <c r="P41" s="185"/>
      <c r="Q41" s="225"/>
      <c r="R41" s="182" t="str">
        <f ca="1">IF(ISERROR($V41),"",OFFSET('Smelter Look-up'!$C$4,$V41-4,0)&amp;"")</f>
        <v/>
      </c>
      <c r="S41" s="181" t="str">
        <f t="shared" ca="1" si="5"/>
        <v>ID</v>
      </c>
      <c r="T41" s="181" t="str">
        <f ca="1">IF(B41="","",IF(ISERROR(MATCH($J41,SorP!$B$1:$B$6226,0)),"",INDIRECT("'SorP'!$A$"&amp;MATCH($S41&amp;$J41,SorP!C:C,0))))</f>
        <v>ID-BB</v>
      </c>
      <c r="U41" s="201"/>
      <c r="V41" s="226" t="e">
        <f>IF(C41="",NA(),IF(OR(C41="Smelter not listed",C41="Smelter not yet identified"),MATCH($B41&amp;$D41,'Smelter Look-up'!$J:$J,0),MATCH($B41&amp;$C41,'Smelter Look-up'!$J:$J,0)))</f>
        <v>#N/A</v>
      </c>
      <c r="X41" s="227">
        <f t="shared" si="6"/>
        <v>0</v>
      </c>
      <c r="AB41" s="228" t="str">
        <f t="shared" si="7"/>
        <v>TinPT Bukit Timah</v>
      </c>
    </row>
    <row r="42" spans="1:28" s="227" customFormat="1" ht="25.5">
      <c r="A42" s="181" t="s">
        <v>15849</v>
      </c>
      <c r="B42" s="182" t="s">
        <v>1099</v>
      </c>
      <c r="C42" s="186" t="s">
        <v>15850</v>
      </c>
      <c r="D42" s="230"/>
      <c r="E42" s="182" t="s">
        <v>1074</v>
      </c>
      <c r="F42" s="182" t="s">
        <v>15849</v>
      </c>
      <c r="G42" s="182" t="s">
        <v>13177</v>
      </c>
      <c r="H42" s="183">
        <v>0</v>
      </c>
      <c r="I42" s="184" t="s">
        <v>15851</v>
      </c>
      <c r="J42" s="184" t="s">
        <v>12799</v>
      </c>
      <c r="K42" s="224"/>
      <c r="L42" s="224"/>
      <c r="M42" s="224"/>
      <c r="N42" s="224"/>
      <c r="O42" s="224"/>
      <c r="P42" s="185"/>
      <c r="Q42" s="225"/>
      <c r="R42" s="182" t="str">
        <f ca="1">IF(ISERROR($V42),"",OFFSET('Smelter Look-up'!$C$4,$V42-4,0)&amp;"")</f>
        <v/>
      </c>
      <c r="S42" s="181" t="str">
        <f t="shared" ca="1" si="5"/>
        <v>ID</v>
      </c>
      <c r="T42" s="181" t="str">
        <f ca="1">IF(B42="","",IF(ISERROR(MATCH($J42,SorP!$B$1:$B$6226,0)),"",INDIRECT("'SorP'!$A$"&amp;MATCH($S42&amp;$J42,SorP!C:C,0))))</f>
        <v>ID-BB</v>
      </c>
      <c r="U42" s="201"/>
      <c r="V42" s="226" t="e">
        <f>IF(C42="",NA(),IF(OR(C42="Smelter not listed",C42="Smelter not yet identified"),MATCH($B42&amp;$D42,'Smelter Look-up'!$J:$J,0),MATCH($B42&amp;$C42,'Smelter Look-up'!$J:$J,0)))</f>
        <v>#N/A</v>
      </c>
      <c r="X42" s="227">
        <f t="shared" si="6"/>
        <v>0</v>
      </c>
      <c r="AB42" s="228" t="str">
        <f t="shared" si="7"/>
        <v>TinPT Menara Cipta Mulia</v>
      </c>
    </row>
    <row r="43" spans="1:28" s="227" customFormat="1" ht="25.5">
      <c r="A43" s="181" t="s">
        <v>15714</v>
      </c>
      <c r="B43" s="182" t="s">
        <v>1099</v>
      </c>
      <c r="C43" s="186" t="s">
        <v>15713</v>
      </c>
      <c r="D43" s="230"/>
      <c r="E43" s="182" t="s">
        <v>1074</v>
      </c>
      <c r="F43" s="182" t="s">
        <v>15714</v>
      </c>
      <c r="G43" s="182" t="s">
        <v>13177</v>
      </c>
      <c r="H43" s="183">
        <v>0</v>
      </c>
      <c r="I43" s="184" t="s">
        <v>14986</v>
      </c>
      <c r="J43" s="184" t="s">
        <v>12799</v>
      </c>
      <c r="K43" s="224"/>
      <c r="L43" s="224"/>
      <c r="M43" s="224"/>
      <c r="N43" s="224"/>
      <c r="O43" s="224"/>
      <c r="P43" s="185"/>
      <c r="Q43" s="225"/>
      <c r="R43" s="182" t="str">
        <f ca="1">IF(ISERROR($V43),"",OFFSET('Smelter Look-up'!$C$4,$V43-4,0)&amp;"")</f>
        <v>PT Prima Timah Utama</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505</v>
      </c>
      <c r="X43" s="227">
        <f t="shared" si="6"/>
        <v>0</v>
      </c>
      <c r="AB43" s="228" t="str">
        <f t="shared" si="7"/>
        <v>TinPT Prima Timah Utama</v>
      </c>
    </row>
    <row r="44" spans="1:28" s="227" customFormat="1" ht="25.5">
      <c r="A44" s="181" t="s">
        <v>15852</v>
      </c>
      <c r="B44" s="182" t="s">
        <v>1099</v>
      </c>
      <c r="C44" s="186" t="s">
        <v>15853</v>
      </c>
      <c r="D44" s="230"/>
      <c r="E44" s="182" t="s">
        <v>1074</v>
      </c>
      <c r="F44" s="182" t="s">
        <v>15852</v>
      </c>
      <c r="G44" s="182" t="s">
        <v>13177</v>
      </c>
      <c r="H44" s="183">
        <v>0</v>
      </c>
      <c r="I44" s="184" t="s">
        <v>15854</v>
      </c>
      <c r="J44" s="184" t="s">
        <v>12799</v>
      </c>
      <c r="K44" s="224"/>
      <c r="L44" s="224"/>
      <c r="M44" s="224"/>
      <c r="N44" s="224"/>
      <c r="O44" s="224"/>
      <c r="P44" s="185"/>
      <c r="Q44" s="225"/>
      <c r="R44" s="182" t="str">
        <f ca="1">IF(ISERROR($V44),"",OFFSET('Smelter Look-up'!$C$4,$V44-4,0)&amp;"")</f>
        <v/>
      </c>
      <c r="S44" s="181" t="str">
        <f t="shared" ca="1" si="5"/>
        <v>ID</v>
      </c>
      <c r="T44" s="181" t="str">
        <f ca="1">IF(B44="","",IF(ISERROR(MATCH($J44,SorP!$B$1:$B$6226,0)),"",INDIRECT("'SorP'!$A$"&amp;MATCH($S44&amp;$J44,SorP!C:C,0))))</f>
        <v>ID-BB</v>
      </c>
      <c r="U44" s="201"/>
      <c r="V44" s="226" t="e">
        <f>IF(C44="",NA(),IF(OR(C44="Smelter not listed",C44="Smelter not yet identified"),MATCH($B44&amp;$D44,'Smelter Look-up'!$J:$J,0),MATCH($B44&amp;$C44,'Smelter Look-up'!$J:$J,0)))</f>
        <v>#N/A</v>
      </c>
      <c r="X44" s="227">
        <f t="shared" si="6"/>
        <v>0</v>
      </c>
      <c r="AB44" s="228" t="str">
        <f t="shared" si="7"/>
        <v>TinPT Rajawali Rimba Perkasa</v>
      </c>
    </row>
    <row r="45" spans="1:28" s="227" customFormat="1" ht="20.25">
      <c r="A45" s="181" t="s">
        <v>1771</v>
      </c>
      <c r="B45" s="182" t="s">
        <v>1099</v>
      </c>
      <c r="C45" s="186" t="s">
        <v>12381</v>
      </c>
      <c r="D45" s="230"/>
      <c r="E45" s="182" t="s">
        <v>1065</v>
      </c>
      <c r="F45" s="182" t="s">
        <v>1771</v>
      </c>
      <c r="G45" s="182" t="s">
        <v>13177</v>
      </c>
      <c r="H45" s="183">
        <v>0</v>
      </c>
      <c r="I45" s="184" t="s">
        <v>1683</v>
      </c>
      <c r="J45" s="184" t="s">
        <v>1717</v>
      </c>
      <c r="K45" s="224"/>
      <c r="L45" s="224"/>
      <c r="M45" s="224"/>
      <c r="N45" s="224"/>
      <c r="O45" s="224"/>
      <c r="P45" s="185"/>
      <c r="Q45" s="225"/>
      <c r="R45" s="182" t="str">
        <f ca="1">IF(ISERROR($V45),"",OFFSET('Smelter Look-up'!$C$4,$V45-4,0)&amp;"")</f>
        <v>Resind Industria e Comercio Ltda.</v>
      </c>
      <c r="S45" s="181" t="str">
        <f t="shared" ca="1" si="5"/>
        <v>BR</v>
      </c>
      <c r="T45" s="181" t="str">
        <f ca="1">IF(B45="","",IF(ISERROR(MATCH($J45,SorP!$B$1:$B$6226,0)),"",INDIRECT("'SorP'!$A$"&amp;MATCH($S45&amp;$J45,SorP!C:C,0))))</f>
        <v>BR-MG</v>
      </c>
      <c r="U45" s="201"/>
      <c r="V45" s="226">
        <f>IF(C45="",NA(),IF(OR(C45="Smelter not listed",C45="Smelter not yet identified"),MATCH($B45&amp;$D45,'Smelter Look-up'!$J:$J,0),MATCH($B45&amp;$C45,'Smelter Look-up'!$J:$J,0)))</f>
        <v>512</v>
      </c>
      <c r="X45" s="227">
        <f t="shared" si="6"/>
        <v>0</v>
      </c>
      <c r="AB45" s="228" t="str">
        <f t="shared" si="7"/>
        <v>TinResind Industria e Comercio Ltda.</v>
      </c>
    </row>
    <row r="46" spans="1:28" s="227" customFormat="1" ht="25.5">
      <c r="A46" s="181" t="s">
        <v>13122</v>
      </c>
      <c r="B46" s="182" t="s">
        <v>1099</v>
      </c>
      <c r="C46" s="186" t="s">
        <v>13121</v>
      </c>
      <c r="D46" s="230"/>
      <c r="E46" s="182" t="s">
        <v>2384</v>
      </c>
      <c r="F46" s="182" t="s">
        <v>13122</v>
      </c>
      <c r="G46" s="182" t="s">
        <v>13177</v>
      </c>
      <c r="H46" s="183">
        <v>0</v>
      </c>
      <c r="I46" s="184" t="s">
        <v>13123</v>
      </c>
      <c r="J46" s="184" t="s">
        <v>1699</v>
      </c>
      <c r="K46" s="224"/>
      <c r="L46" s="224"/>
      <c r="M46" s="224"/>
      <c r="N46" s="224"/>
      <c r="O46" s="224"/>
      <c r="P46" s="185"/>
      <c r="Q46" s="225"/>
      <c r="R46" s="182" t="str">
        <f ca="1">IF(ISERROR($V46),"",OFFSET('Smelter Look-up'!$C$4,$V46-4,0)&amp;"")</f>
        <v>Tin Technology &amp; Refining</v>
      </c>
      <c r="S46" s="181" t="str">
        <f t="shared" ca="1" si="5"/>
        <v>US</v>
      </c>
      <c r="T46" s="181" t="str">
        <f ca="1">IF(B46="","",IF(ISERROR(MATCH($J46,SorP!$B$1:$B$6226,0)),"",INDIRECT("'SorP'!$A$"&amp;MATCH($S46&amp;$J46,SorP!C:C,0))))</f>
        <v>US-PA</v>
      </c>
      <c r="U46" s="201"/>
      <c r="V46" s="226">
        <f>IF(C46="",NA(),IF(OR(C46="Smelter not listed",C46="Smelter not yet identified"),MATCH($B46&amp;$D46,'Smelter Look-up'!$J:$J,0),MATCH($B46&amp;$C46,'Smelter Look-up'!$J:$J,0)))</f>
        <v>525</v>
      </c>
      <c r="X46" s="227">
        <f t="shared" si="6"/>
        <v>0</v>
      </c>
      <c r="AB46" s="228" t="str">
        <f t="shared" si="7"/>
        <v>TinTin Technology &amp; Refining</v>
      </c>
    </row>
    <row r="47" spans="1:28" s="227" customFormat="1" ht="25.5">
      <c r="A47" s="181" t="s">
        <v>15855</v>
      </c>
      <c r="B47" s="182" t="s">
        <v>1099</v>
      </c>
      <c r="C47" s="186" t="s">
        <v>15856</v>
      </c>
      <c r="D47" s="230"/>
      <c r="E47" s="182" t="s">
        <v>1074</v>
      </c>
      <c r="F47" s="182" t="s">
        <v>15855</v>
      </c>
      <c r="G47" s="182" t="s">
        <v>13177</v>
      </c>
      <c r="H47" s="183">
        <v>0</v>
      </c>
      <c r="I47" s="184" t="s">
        <v>15857</v>
      </c>
      <c r="J47" s="184" t="s">
        <v>12799</v>
      </c>
      <c r="K47" s="224"/>
      <c r="L47" s="224"/>
      <c r="M47" s="224"/>
      <c r="N47" s="224"/>
      <c r="O47" s="224"/>
      <c r="P47" s="185"/>
      <c r="Q47" s="225"/>
      <c r="R47" s="182" t="str">
        <f ca="1">IF(ISERROR($V47),"",OFFSET('Smelter Look-up'!$C$4,$V47-4,0)&amp;"")</f>
        <v/>
      </c>
      <c r="S47" s="181" t="str">
        <f t="shared" ca="1" si="5"/>
        <v>ID</v>
      </c>
      <c r="T47" s="181" t="str">
        <f ca="1">IF(B47="","",IF(ISERROR(MATCH($J47,SorP!$B$1:$B$6226,0)),"",INDIRECT("'SorP'!$A$"&amp;MATCH($S47&amp;$J47,SorP!C:C,0))))</f>
        <v>ID-BB</v>
      </c>
      <c r="U47" s="201"/>
      <c r="V47" s="226" t="e">
        <f>IF(C47="",NA(),IF(OR(C47="Smelter not listed",C47="Smelter not yet identified"),MATCH($B47&amp;$D47,'Smelter Look-up'!$J:$J,0),MATCH($B47&amp;$C47,'Smelter Look-up'!$J:$J,0)))</f>
        <v>#N/A</v>
      </c>
      <c r="X47" s="227">
        <f t="shared" si="6"/>
        <v>0</v>
      </c>
      <c r="AB47" s="228" t="str">
        <f t="shared" si="7"/>
        <v>TinPT Babel Inti Perkasa</v>
      </c>
    </row>
    <row r="48" spans="1:28" s="227" customFormat="1" ht="25.5">
      <c r="A48" s="181" t="s">
        <v>15858</v>
      </c>
      <c r="B48" s="182" t="s">
        <v>1099</v>
      </c>
      <c r="C48" s="186" t="s">
        <v>15859</v>
      </c>
      <c r="D48" s="230"/>
      <c r="E48" s="182" t="s">
        <v>1074</v>
      </c>
      <c r="F48" s="182" t="s">
        <v>15858</v>
      </c>
      <c r="G48" s="182" t="s">
        <v>13177</v>
      </c>
      <c r="H48" s="183">
        <v>0</v>
      </c>
      <c r="I48" s="184" t="s">
        <v>14986</v>
      </c>
      <c r="J48" s="184" t="s">
        <v>12799</v>
      </c>
      <c r="K48" s="224"/>
      <c r="L48" s="224"/>
      <c r="M48" s="224"/>
      <c r="N48" s="224"/>
      <c r="O48" s="224"/>
      <c r="P48" s="185"/>
      <c r="Q48" s="225"/>
      <c r="R48" s="182" t="str">
        <f ca="1">IF(ISERROR($V48),"",OFFSET('Smelter Look-up'!$C$4,$V48-4,0)&amp;"")</f>
        <v/>
      </c>
      <c r="S48" s="181" t="str">
        <f t="shared" ca="1" si="5"/>
        <v>ID</v>
      </c>
      <c r="T48" s="181" t="str">
        <f ca="1">IF(B48="","",IF(ISERROR(MATCH($J48,SorP!$B$1:$B$6226,0)),"",INDIRECT("'SorP'!$A$"&amp;MATCH($S48&amp;$J48,SorP!C:C,0))))</f>
        <v>ID-BB</v>
      </c>
      <c r="U48" s="201"/>
      <c r="V48" s="226" t="e">
        <f>IF(C48="",NA(),IF(OR(C48="Smelter not listed",C48="Smelter not yet identified"),MATCH($B48&amp;$D48,'Smelter Look-up'!$J:$J,0),MATCH($B48&amp;$C48,'Smelter Look-up'!$J:$J,0)))</f>
        <v>#N/A</v>
      </c>
      <c r="X48" s="227">
        <f t="shared" si="6"/>
        <v>0</v>
      </c>
      <c r="AB48" s="228" t="str">
        <f t="shared" si="7"/>
        <v>TinPT Tinindo Inter Nusa</v>
      </c>
    </row>
    <row r="49" spans="1:28" s="227" customFormat="1" ht="25.5">
      <c r="A49" s="181" t="s">
        <v>15860</v>
      </c>
      <c r="B49" s="182" t="s">
        <v>1099</v>
      </c>
      <c r="C49" s="186" t="s">
        <v>15861</v>
      </c>
      <c r="D49" s="230"/>
      <c r="E49" s="182" t="s">
        <v>1074</v>
      </c>
      <c r="F49" s="182" t="s">
        <v>15860</v>
      </c>
      <c r="G49" s="182" t="s">
        <v>13177</v>
      </c>
      <c r="H49" s="183">
        <v>0</v>
      </c>
      <c r="I49" s="184" t="s">
        <v>15862</v>
      </c>
      <c r="J49" s="184" t="s">
        <v>12799</v>
      </c>
      <c r="K49" s="224"/>
      <c r="L49" s="224"/>
      <c r="M49" s="224"/>
      <c r="N49" s="224"/>
      <c r="O49" s="224"/>
      <c r="P49" s="185"/>
      <c r="Q49" s="225"/>
      <c r="R49" s="182" t="str">
        <f ca="1">IF(ISERROR($V49),"",OFFSET('Smelter Look-up'!$C$4,$V49-4,0)&amp;"")</f>
        <v/>
      </c>
      <c r="S49" s="181" t="str">
        <f t="shared" ca="1" si="5"/>
        <v>ID</v>
      </c>
      <c r="T49" s="181" t="str">
        <f ca="1">IF(B49="","",IF(ISERROR(MATCH($J49,SorP!$B$1:$B$6226,0)),"",INDIRECT("'SorP'!$A$"&amp;MATCH($S49&amp;$J49,SorP!C:C,0))))</f>
        <v>ID-BB</v>
      </c>
      <c r="U49" s="201"/>
      <c r="V49" s="226" t="e">
        <f>IF(C49="",NA(),IF(OR(C49="Smelter not listed",C49="Smelter not yet identified"),MATCH($B49&amp;$D49,'Smelter Look-up'!$J:$J,0),MATCH($B49&amp;$C49,'Smelter Look-up'!$J:$J,0)))</f>
        <v>#N/A</v>
      </c>
      <c r="X49" s="227">
        <f t="shared" si="6"/>
        <v>0</v>
      </c>
      <c r="AB49" s="228" t="str">
        <f t="shared" si="7"/>
        <v>TinPT Bangka Tin Industry</v>
      </c>
    </row>
    <row r="50" spans="1:28" s="227" customFormat="1" ht="20.25">
      <c r="A50" s="181" t="s">
        <v>764</v>
      </c>
      <c r="B50" s="182" t="s">
        <v>1099</v>
      </c>
      <c r="C50" s="186" t="s">
        <v>2484</v>
      </c>
      <c r="D50" s="230"/>
      <c r="E50" s="182" t="s">
        <v>1065</v>
      </c>
      <c r="F50" s="182" t="s">
        <v>764</v>
      </c>
      <c r="G50" s="182" t="s">
        <v>13177</v>
      </c>
      <c r="H50" s="183">
        <v>0</v>
      </c>
      <c r="I50" s="184" t="s">
        <v>1725</v>
      </c>
      <c r="J50" s="184" t="s">
        <v>1729</v>
      </c>
      <c r="K50" s="224"/>
      <c r="L50" s="224"/>
      <c r="M50" s="224"/>
      <c r="N50" s="224"/>
      <c r="O50" s="224"/>
      <c r="P50" s="185"/>
      <c r="Q50" s="225"/>
      <c r="R50" s="182" t="str">
        <f ca="1">IF(ISERROR($V50),"",OFFSET('Smelter Look-up'!$C$4,$V50-4,0)&amp;"")</f>
        <v>White Solder Metalurgia e Mineracao Ltda.</v>
      </c>
      <c r="S50" s="181" t="str">
        <f t="shared" ca="1" si="5"/>
        <v>BR</v>
      </c>
      <c r="T50" s="181" t="str">
        <f ca="1">IF(B50="","",IF(ISERROR(MATCH($J50,SorP!$B$1:$B$6226,0)),"",INDIRECT("'SorP'!$A$"&amp;MATCH($S50&amp;$J50,SorP!C:C,0))))</f>
        <v>BR-RO</v>
      </c>
      <c r="U50" s="201"/>
      <c r="V50" s="226">
        <f>IF(C50="",NA(),IF(OR(C50="Smelter not listed",C50="Smelter not yet identified"),MATCH($B50&amp;$D50,'Smelter Look-up'!$J:$J,0),MATCH($B50&amp;$C50,'Smelter Look-up'!$J:$J,0)))</f>
        <v>530</v>
      </c>
      <c r="X50" s="227">
        <f t="shared" si="6"/>
        <v>0</v>
      </c>
      <c r="AB50" s="228" t="str">
        <f t="shared" si="7"/>
        <v>TinWhite Solder Metalurgia e Mineracao Ltda.</v>
      </c>
    </row>
    <row r="51" spans="1:28" s="227" customFormat="1" ht="20.25">
      <c r="A51" s="181" t="s">
        <v>746</v>
      </c>
      <c r="B51" s="182" t="s">
        <v>1099</v>
      </c>
      <c r="C51" s="186" t="s">
        <v>12373</v>
      </c>
      <c r="D51" s="230"/>
      <c r="E51" s="182" t="s">
        <v>1065</v>
      </c>
      <c r="F51" s="182" t="s">
        <v>746</v>
      </c>
      <c r="G51" s="182" t="s">
        <v>13177</v>
      </c>
      <c r="H51" s="183">
        <v>0</v>
      </c>
      <c r="I51" s="184" t="s">
        <v>1725</v>
      </c>
      <c r="J51" s="184" t="s">
        <v>1729</v>
      </c>
      <c r="K51" s="224"/>
      <c r="L51" s="224"/>
      <c r="M51" s="224"/>
      <c r="N51" s="224"/>
      <c r="O51" s="224"/>
      <c r="P51" s="185"/>
      <c r="Q51" s="225"/>
      <c r="R51" s="182" t="str">
        <f ca="1">IF(ISERROR($V51),"",OFFSET('Smelter Look-up'!$C$4,$V51-4,0)&amp;"")</f>
        <v>Estanho de Rondonia S.A.</v>
      </c>
      <c r="S51" s="181" t="str">
        <f t="shared" ca="1" si="5"/>
        <v>BR</v>
      </c>
      <c r="T51" s="181" t="str">
        <f ca="1">IF(B51="","",IF(ISERROR(MATCH($J51,SorP!$B$1:$B$6226,0)),"",INDIRECT("'SorP'!$A$"&amp;MATCH($S51&amp;$J51,SorP!C:C,0))))</f>
        <v>BR-RO</v>
      </c>
      <c r="U51" s="201"/>
      <c r="V51" s="226">
        <f>IF(C51="",NA(),IF(OR(C51="Smelter not listed",C51="Smelter not yet identified"),MATCH($B51&amp;$D51,'Smelter Look-up'!$J:$J,0),MATCH($B51&amp;$C51,'Smelter Look-up'!$J:$J,0)))</f>
        <v>432</v>
      </c>
      <c r="X51" s="227">
        <f t="shared" si="6"/>
        <v>0</v>
      </c>
      <c r="AB51" s="228" t="str">
        <f t="shared" si="7"/>
        <v>TinEstanho de Rondonia S.A.</v>
      </c>
    </row>
    <row r="52" spans="1:28" s="227" customFormat="1" ht="20.25">
      <c r="A52" s="181" t="s">
        <v>15864</v>
      </c>
      <c r="B52" s="182" t="s">
        <v>1099</v>
      </c>
      <c r="C52" s="186" t="s">
        <v>15863</v>
      </c>
      <c r="D52" s="230"/>
      <c r="E52" s="182" t="s">
        <v>1065</v>
      </c>
      <c r="F52" s="182" t="s">
        <v>15864</v>
      </c>
      <c r="G52" s="182" t="s">
        <v>13177</v>
      </c>
      <c r="H52" s="183" t="s">
        <v>15865</v>
      </c>
      <c r="I52" s="184" t="s">
        <v>15866</v>
      </c>
      <c r="J52" s="184" t="s">
        <v>15867</v>
      </c>
      <c r="K52" s="224"/>
      <c r="L52" s="224"/>
      <c r="M52" s="224"/>
      <c r="N52" s="224"/>
      <c r="O52" s="224"/>
      <c r="P52" s="185"/>
      <c r="Q52" s="225"/>
      <c r="R52" s="182" t="str">
        <f ca="1">IF(ISERROR($V52),"",OFFSET('Smelter Look-up'!$C$4,$V52-4,0)&amp;"")</f>
        <v/>
      </c>
      <c r="S52" s="181" t="str">
        <f t="shared" ca="1" si="5"/>
        <v>BR</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TinSoft Metais Ltda.</v>
      </c>
    </row>
    <row r="53" spans="1:28" s="227" customFormat="1" ht="25.5">
      <c r="A53" s="181" t="s">
        <v>15625</v>
      </c>
      <c r="B53" s="182" t="s">
        <v>1099</v>
      </c>
      <c r="C53" s="186" t="s">
        <v>15624</v>
      </c>
      <c r="D53" s="230"/>
      <c r="E53" s="182" t="s">
        <v>1074</v>
      </c>
      <c r="F53" s="182" t="s">
        <v>15625</v>
      </c>
      <c r="G53" s="182" t="s">
        <v>13177</v>
      </c>
      <c r="H53" s="183">
        <v>0</v>
      </c>
      <c r="I53" s="184" t="s">
        <v>14986</v>
      </c>
      <c r="J53" s="184" t="s">
        <v>12799</v>
      </c>
      <c r="K53" s="224"/>
      <c r="L53" s="224"/>
      <c r="M53" s="224"/>
      <c r="N53" s="224"/>
      <c r="O53" s="224"/>
      <c r="P53" s="185"/>
      <c r="Q53" s="225"/>
      <c r="R53" s="182" t="str">
        <f ca="1">IF(ISERROR($V53),"",OFFSET('Smelter Look-up'!$C$4,$V53-4,0)&amp;"")</f>
        <v>PT Rajehan Ariq</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507</v>
      </c>
      <c r="X53" s="227">
        <f t="shared" si="6"/>
        <v>0</v>
      </c>
      <c r="AB53" s="228" t="str">
        <f t="shared" si="7"/>
        <v>TinPT Rajehan Ariq</v>
      </c>
    </row>
    <row r="54" spans="1:28" s="227" customFormat="1" ht="20.25">
      <c r="A54" s="181" t="s">
        <v>15307</v>
      </c>
      <c r="B54" s="182" t="s">
        <v>1099</v>
      </c>
      <c r="C54" s="186" t="s">
        <v>15306</v>
      </c>
      <c r="D54" s="230"/>
      <c r="E54" s="182" t="s">
        <v>1074</v>
      </c>
      <c r="F54" s="182" t="s">
        <v>15307</v>
      </c>
      <c r="G54" s="182" t="s">
        <v>13177</v>
      </c>
      <c r="H54" s="183">
        <v>0</v>
      </c>
      <c r="I54" s="184" t="s">
        <v>15308</v>
      </c>
      <c r="J54" s="184" t="s">
        <v>1748</v>
      </c>
      <c r="K54" s="224"/>
      <c r="L54" s="224"/>
      <c r="M54" s="224"/>
      <c r="N54" s="224"/>
      <c r="O54" s="224"/>
      <c r="P54" s="185"/>
      <c r="Q54" s="225"/>
      <c r="R54" s="182" t="str">
        <f ca="1">IF(ISERROR($V54),"",OFFSET('Smelter Look-up'!$C$4,$V54-4,0)&amp;"")</f>
        <v>PT Cipta Persada Mulia</v>
      </c>
      <c r="S54" s="181" t="str">
        <f t="shared" ca="1" si="5"/>
        <v>ID</v>
      </c>
      <c r="T54" s="181" t="str">
        <f ca="1">IF(B54="","",IF(ISERROR(MATCH($J54,SorP!$B$1:$B$6226,0)),"",INDIRECT("'SorP'!$A$"&amp;MATCH($S54&amp;$J54,SorP!C:C,0))))</f>
        <v>ID-KR</v>
      </c>
      <c r="U54" s="201"/>
      <c r="V54" s="226">
        <f>IF(C54="",NA(),IF(OR(C54="Smelter not listed",C54="Smelter not yet identified"),MATCH($B54&amp;$D54,'Smelter Look-up'!$J:$J,0),MATCH($B54&amp;$C54,'Smelter Look-up'!$J:$J,0)))</f>
        <v>501</v>
      </c>
      <c r="X54" s="227">
        <f t="shared" si="6"/>
        <v>0</v>
      </c>
      <c r="AB54" s="228" t="str">
        <f t="shared" si="7"/>
        <v>TinPT Cipta Persada Mulia</v>
      </c>
    </row>
    <row r="55" spans="1:28" s="227" customFormat="1" ht="20.25">
      <c r="A55" s="181" t="s">
        <v>1774</v>
      </c>
      <c r="B55" s="182" t="s">
        <v>1099</v>
      </c>
      <c r="C55" s="186" t="s">
        <v>15342</v>
      </c>
      <c r="D55" s="230"/>
      <c r="E55" s="182" t="s">
        <v>1071</v>
      </c>
      <c r="F55" s="182" t="s">
        <v>1774</v>
      </c>
      <c r="G55" s="182" t="s">
        <v>13177</v>
      </c>
      <c r="H55" s="183">
        <v>0</v>
      </c>
      <c r="I55" s="184" t="s">
        <v>1775</v>
      </c>
      <c r="J55" s="184" t="s">
        <v>12359</v>
      </c>
      <c r="K55" s="224"/>
      <c r="L55" s="224"/>
      <c r="M55" s="224"/>
      <c r="N55" s="224"/>
      <c r="O55" s="224"/>
      <c r="P55" s="185"/>
      <c r="Q55" s="225"/>
      <c r="R55" s="182" t="str">
        <f ca="1">IF(ISERROR($V55),"",OFFSET('Smelter Look-up'!$C$4,$V55-4,0)&amp;"")</f>
        <v>Aurubis Berango</v>
      </c>
      <c r="S55" s="181" t="str">
        <f t="shared" ca="1" si="5"/>
        <v>ES</v>
      </c>
      <c r="T55" s="181" t="str">
        <f ca="1">IF(B55="","",IF(ISERROR(MATCH($J55,SorP!$B$1:$B$6226,0)),"",INDIRECT("'SorP'!$A$"&amp;MATCH($S55&amp;$J55,SorP!C:C,0))))</f>
        <v>ES-BI</v>
      </c>
      <c r="U55" s="201"/>
      <c r="V55" s="226">
        <f>IF(C55="",NA(),IF(OR(C55="Smelter not listed",C55="Smelter not yet identified"),MATCH($B55&amp;$D55,'Smelter Look-up'!$J:$J,0),MATCH($B55&amp;$C55,'Smelter Look-up'!$J:$J,0)))</f>
        <v>405</v>
      </c>
      <c r="X55" s="227">
        <f t="shared" si="6"/>
        <v>0</v>
      </c>
      <c r="AB55" s="228" t="str">
        <f t="shared" si="7"/>
        <v>TinAurubis Berango</v>
      </c>
    </row>
    <row r="56" spans="1:28" s="227" customFormat="1" ht="25.5">
      <c r="A56" s="181" t="s">
        <v>15868</v>
      </c>
      <c r="B56" s="182" t="s">
        <v>1099</v>
      </c>
      <c r="C56" s="186" t="s">
        <v>15869</v>
      </c>
      <c r="D56" s="230"/>
      <c r="E56" s="182" t="s">
        <v>1074</v>
      </c>
      <c r="F56" s="182" t="s">
        <v>15868</v>
      </c>
      <c r="G56" s="182" t="s">
        <v>13177</v>
      </c>
      <c r="H56" s="183">
        <v>0</v>
      </c>
      <c r="I56" s="184" t="s">
        <v>15870</v>
      </c>
      <c r="J56" s="184" t="s">
        <v>12799</v>
      </c>
      <c r="K56" s="224"/>
      <c r="L56" s="224"/>
      <c r="M56" s="224"/>
      <c r="N56" s="224"/>
      <c r="O56" s="224"/>
      <c r="P56" s="185"/>
      <c r="Q56" s="225"/>
      <c r="R56" s="182" t="str">
        <f ca="1">IF(ISERROR($V56),"",OFFSET('Smelter Look-up'!$C$4,$V56-4,0)&amp;"")</f>
        <v/>
      </c>
      <c r="S56" s="181" t="str">
        <f t="shared" ca="1" si="5"/>
        <v>ID</v>
      </c>
      <c r="T56" s="181" t="str">
        <f ca="1">IF(B56="","",IF(ISERROR(MATCH($J56,SorP!$B$1:$B$6226,0)),"",INDIRECT("'SorP'!$A$"&amp;MATCH($S56&amp;$J56,SorP!C:C,0))))</f>
        <v>ID-BB</v>
      </c>
      <c r="U56" s="201"/>
      <c r="V56" s="226" t="e">
        <f>IF(C56="",NA(),IF(OR(C56="Smelter not listed",C56="Smelter not yet identified"),MATCH($B56&amp;$D56,'Smelter Look-up'!$J:$J,0),MATCH($B56&amp;$C56,'Smelter Look-up'!$J:$J,0)))</f>
        <v>#N/A</v>
      </c>
      <c r="X56" s="227">
        <f t="shared" si="6"/>
        <v>0</v>
      </c>
      <c r="AB56" s="228" t="str">
        <f t="shared" si="7"/>
        <v>TinPT Sukses Inti Makmur (SIM)</v>
      </c>
    </row>
    <row r="57" spans="1:28" s="227" customFormat="1" ht="20.25">
      <c r="A57" s="181" t="s">
        <v>15629</v>
      </c>
      <c r="B57" s="182" t="s">
        <v>1099</v>
      </c>
      <c r="C57" s="186" t="s">
        <v>15628</v>
      </c>
      <c r="D57" s="230"/>
      <c r="E57" s="182" t="s">
        <v>1069</v>
      </c>
      <c r="F57" s="182" t="s">
        <v>15629</v>
      </c>
      <c r="G57" s="182" t="s">
        <v>13177</v>
      </c>
      <c r="H57" s="183">
        <v>0</v>
      </c>
      <c r="I57" s="184" t="s">
        <v>1732</v>
      </c>
      <c r="J57" s="184" t="s">
        <v>13531</v>
      </c>
      <c r="K57" s="224"/>
      <c r="L57" s="224"/>
      <c r="M57" s="224"/>
      <c r="N57" s="224"/>
      <c r="O57" s="224"/>
      <c r="P57" s="185"/>
      <c r="Q57" s="225"/>
      <c r="R57" s="182" t="str">
        <f ca="1">IF(ISERROR($V57),"",OFFSET('Smelter Look-up'!$C$4,$V57-4,0)&amp;"")</f>
        <v>HuiChang Hill Tin Industry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453</v>
      </c>
      <c r="X57" s="227">
        <f t="shared" si="6"/>
        <v>0</v>
      </c>
      <c r="AB57" s="228" t="str">
        <f t="shared" si="7"/>
        <v>TinHuiChang Hill Tin Industry Co., Ltd.</v>
      </c>
    </row>
    <row r="58" spans="1:28" s="227" customFormat="1" ht="25.5">
      <c r="A58" s="181" t="s">
        <v>13775</v>
      </c>
      <c r="B58" s="182" t="s">
        <v>1099</v>
      </c>
      <c r="C58" s="186" t="s">
        <v>13761</v>
      </c>
      <c r="D58" s="230"/>
      <c r="E58" s="182" t="s">
        <v>1074</v>
      </c>
      <c r="F58" s="182" t="s">
        <v>13775</v>
      </c>
      <c r="G58" s="182" t="s">
        <v>13177</v>
      </c>
      <c r="H58" s="183">
        <v>0</v>
      </c>
      <c r="I58" s="184" t="s">
        <v>14989</v>
      </c>
      <c r="J58" s="184" t="s">
        <v>12799</v>
      </c>
      <c r="K58" s="224"/>
      <c r="L58" s="224"/>
      <c r="M58" s="224"/>
      <c r="N58" s="224"/>
      <c r="O58" s="224"/>
      <c r="P58" s="185"/>
      <c r="Q58" s="225"/>
      <c r="R58" s="182" t="str">
        <f ca="1">IF(ISERROR($V58),"",OFFSET('Smelter Look-up'!$C$4,$V58-4,0)&amp;"")</f>
        <v>PT Mitra Sukses Globalindo</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503</v>
      </c>
      <c r="X58" s="227">
        <f t="shared" si="6"/>
        <v>0</v>
      </c>
      <c r="AB58" s="228" t="str">
        <f t="shared" si="7"/>
        <v>TinPT Mitra Sukses Globalindo</v>
      </c>
    </row>
    <row r="59" spans="1:28" s="227" customFormat="1" ht="20.25">
      <c r="A59" s="181" t="s">
        <v>14961</v>
      </c>
      <c r="B59" s="182" t="s">
        <v>1099</v>
      </c>
      <c r="C59" s="186" t="s">
        <v>14960</v>
      </c>
      <c r="D59" s="230"/>
      <c r="E59" s="182" t="s">
        <v>1065</v>
      </c>
      <c r="F59" s="182" t="s">
        <v>14961</v>
      </c>
      <c r="G59" s="182" t="s">
        <v>13177</v>
      </c>
      <c r="H59" s="183">
        <v>0</v>
      </c>
      <c r="I59" s="184" t="s">
        <v>14987</v>
      </c>
      <c r="J59" s="184" t="s">
        <v>1640</v>
      </c>
      <c r="K59" s="224"/>
      <c r="L59" s="224"/>
      <c r="M59" s="224"/>
      <c r="N59" s="224"/>
      <c r="O59" s="224"/>
      <c r="P59" s="185"/>
      <c r="Q59" s="225"/>
      <c r="R59" s="182" t="str">
        <f ca="1">IF(ISERROR($V59),"",OFFSET('Smelter Look-up'!$C$4,$V59-4,0)&amp;"")</f>
        <v>Fabrica Auricchio Industria e Comercio Ltda.</v>
      </c>
      <c r="S59" s="181" t="str">
        <f t="shared" ca="1" si="5"/>
        <v>BR</v>
      </c>
      <c r="T59" s="181" t="str">
        <f ca="1">IF(B59="","",IF(ISERROR(MATCH($J59,SorP!$B$1:$B$6226,0)),"",INDIRECT("'SorP'!$A$"&amp;MATCH($S59&amp;$J59,SorP!C:C,0))))</f>
        <v>BR-SP</v>
      </c>
      <c r="U59" s="201"/>
      <c r="V59" s="226">
        <f>IF(C59="",NA(),IF(OR(C59="Smelter not listed",C59="Smelter not yet identified"),MATCH($B59&amp;$D59,'Smelter Look-up'!$J:$J,0),MATCH($B59&amp;$C59,'Smelter Look-up'!$J:$J,0)))</f>
        <v>436</v>
      </c>
      <c r="X59" s="227">
        <f t="shared" si="6"/>
        <v>0</v>
      </c>
      <c r="AB59" s="228" t="str">
        <f t="shared" si="7"/>
        <v>TinFabrica Auricchio Industria e Comercio Ltda.</v>
      </c>
    </row>
    <row r="60" spans="1:28" s="227" customFormat="1" ht="25.5">
      <c r="A60" s="181" t="s">
        <v>15310</v>
      </c>
      <c r="B60" s="182" t="s">
        <v>1099</v>
      </c>
      <c r="C60" s="186" t="s">
        <v>15309</v>
      </c>
      <c r="D60" s="230"/>
      <c r="E60" s="182" t="s">
        <v>1074</v>
      </c>
      <c r="F60" s="182" t="s">
        <v>15310</v>
      </c>
      <c r="G60" s="182" t="s">
        <v>13177</v>
      </c>
      <c r="H60" s="183">
        <v>0</v>
      </c>
      <c r="I60" s="184" t="s">
        <v>1726</v>
      </c>
      <c r="J60" s="184" t="s">
        <v>12799</v>
      </c>
      <c r="K60" s="224"/>
      <c r="L60" s="224"/>
      <c r="M60" s="224"/>
      <c r="N60" s="224"/>
      <c r="O60" s="224"/>
      <c r="P60" s="185"/>
      <c r="Q60" s="225"/>
      <c r="R60" s="182" t="str">
        <f ca="1">IF(ISERROR($V60),"",OFFSET('Smelter Look-up'!$C$4,$V60-4,0)&amp;"")</f>
        <v>PT Putera Sarana Shakti (PT PSS)</v>
      </c>
      <c r="S60" s="181" t="str">
        <f t="shared" ca="1" si="5"/>
        <v>ID</v>
      </c>
      <c r="T60" s="181" t="str">
        <f ca="1">IF(B60="","",IF(ISERROR(MATCH($J60,SorP!$B$1:$B$6226,0)),"",INDIRECT("'SorP'!$A$"&amp;MATCH($S60&amp;$J60,SorP!C:C,0))))</f>
        <v>ID-BB</v>
      </c>
      <c r="U60" s="201"/>
      <c r="V60" s="226">
        <f>IF(C60="",NA(),IF(OR(C60="Smelter not listed",C60="Smelter not yet identified"),MATCH($B60&amp;$D60,'Smelter Look-up'!$J:$J,0),MATCH($B60&amp;$C60,'Smelter Look-up'!$J:$J,0)))</f>
        <v>506</v>
      </c>
      <c r="X60" s="227">
        <f t="shared" si="6"/>
        <v>0</v>
      </c>
      <c r="AB60" s="228" t="str">
        <f t="shared" si="7"/>
        <v>TinPT Putera Sarana Shakti (PT PSS)</v>
      </c>
    </row>
    <row r="61" spans="1:28" s="227" customFormat="1" ht="25.5">
      <c r="A61" s="181" t="s">
        <v>15347</v>
      </c>
      <c r="B61" s="182" t="s">
        <v>1099</v>
      </c>
      <c r="C61" s="186" t="s">
        <v>15346</v>
      </c>
      <c r="D61" s="230"/>
      <c r="E61" s="182" t="s">
        <v>12925</v>
      </c>
      <c r="F61" s="182" t="s">
        <v>15347</v>
      </c>
      <c r="G61" s="182" t="s">
        <v>13177</v>
      </c>
      <c r="H61" s="183">
        <v>0</v>
      </c>
      <c r="I61" s="184" t="s">
        <v>15352</v>
      </c>
      <c r="J61" s="184" t="s">
        <v>12746</v>
      </c>
      <c r="K61" s="224"/>
      <c r="L61" s="224"/>
      <c r="M61" s="224"/>
      <c r="N61" s="224"/>
      <c r="O61" s="224"/>
      <c r="P61" s="185"/>
      <c r="Q61" s="225"/>
      <c r="R61" s="182" t="str">
        <f ca="1">IF(ISERROR($V61),"",OFFSET('Smelter Look-up'!$C$4,$V61-4,0)&amp;"")</f>
        <v>Mining Minerals Resources SARL</v>
      </c>
      <c r="S61" s="181" t="str">
        <f t="shared" ca="1" si="5"/>
        <v>CD</v>
      </c>
      <c r="T61" s="181" t="str">
        <f ca="1">IF(B61="","",IF(ISERROR(MATCH($J61,SorP!$B$1:$B$6226,0)),"",INDIRECT("'SorP'!$A$"&amp;MATCH($S61&amp;$J61,SorP!C:C,0))))</f>
        <v>CD-HK</v>
      </c>
      <c r="U61" s="201"/>
      <c r="V61" s="226">
        <f>IF(C61="",NA(),IF(OR(C61="Smelter not listed",C61="Smelter not yet identified"),MATCH($B61&amp;$D61,'Smelter Look-up'!$J:$J,0),MATCH($B61&amp;$C61,'Smelter Look-up'!$J:$J,0)))</f>
        <v>480</v>
      </c>
      <c r="X61" s="227">
        <f t="shared" si="6"/>
        <v>0</v>
      </c>
      <c r="AB61" s="228" t="str">
        <f t="shared" si="7"/>
        <v>TinMining Minerals Resources SARL</v>
      </c>
    </row>
    <row r="62" spans="1:28" s="227" customFormat="1" ht="38.25">
      <c r="A62" s="181" t="s">
        <v>15639</v>
      </c>
      <c r="B62" s="182" t="s">
        <v>1099</v>
      </c>
      <c r="C62" s="186" t="s">
        <v>15638</v>
      </c>
      <c r="D62" s="230"/>
      <c r="E62" s="182" t="s">
        <v>1077</v>
      </c>
      <c r="F62" s="182" t="s">
        <v>15639</v>
      </c>
      <c r="G62" s="182" t="s">
        <v>13177</v>
      </c>
      <c r="H62" s="183">
        <v>0</v>
      </c>
      <c r="I62" s="184" t="s">
        <v>1593</v>
      </c>
      <c r="J62" s="184" t="s">
        <v>6659</v>
      </c>
      <c r="K62" s="224"/>
      <c r="L62" s="224"/>
      <c r="M62" s="224"/>
      <c r="N62" s="224"/>
      <c r="O62" s="224"/>
      <c r="P62" s="185"/>
      <c r="Q62" s="225"/>
      <c r="R62" s="182" t="str">
        <f ca="1">IF(ISERROR($V62),"",OFFSET('Smelter Look-up'!$C$4,$V62-4,0)&amp;"")</f>
        <v>Takehara PVD Materials Plant / PVD Materials Division of MITSUI MINING &amp; SMELTING CO., LTD.</v>
      </c>
      <c r="S62" s="181" t="str">
        <f t="shared" ca="1" si="5"/>
        <v>JP</v>
      </c>
      <c r="T62" s="181" t="str">
        <f ca="1">IF(B62="","",IF(ISERROR(MATCH($J62,SorP!$B$1:$B$6226,0)),"",INDIRECT("'SorP'!$A$"&amp;MATCH($S62&amp;$J62,SorP!C:C,0))))</f>
        <v>JP-34</v>
      </c>
      <c r="U62" s="201"/>
      <c r="V62" s="226">
        <f>IF(C62="",NA(),IF(OR(C62="Smelter not listed",C62="Smelter not yet identified"),MATCH($B62&amp;$D62,'Smelter Look-up'!$J:$J,0),MATCH($B62&amp;$C62,'Smelter Look-up'!$J:$J,0)))</f>
        <v>518</v>
      </c>
      <c r="X62" s="227">
        <f t="shared" si="6"/>
        <v>0</v>
      </c>
      <c r="AB62" s="228" t="str">
        <f t="shared" si="7"/>
        <v>TinTakehara PVD Materials Plant / PVD Materials Division of MITSUI MINING &amp; SMELTING CO., LTD.</v>
      </c>
    </row>
    <row r="63" spans="1:28" s="227" customFormat="1" ht="25.5">
      <c r="A63" s="181" t="s">
        <v>15635</v>
      </c>
      <c r="B63" s="182" t="s">
        <v>1099</v>
      </c>
      <c r="C63" s="186" t="s">
        <v>15634</v>
      </c>
      <c r="D63" s="230"/>
      <c r="E63" s="182" t="s">
        <v>1084</v>
      </c>
      <c r="F63" s="182" t="s">
        <v>15635</v>
      </c>
      <c r="G63" s="182" t="s">
        <v>13177</v>
      </c>
      <c r="H63" s="183">
        <v>0</v>
      </c>
      <c r="I63" s="184" t="s">
        <v>15645</v>
      </c>
      <c r="J63" s="184" t="s">
        <v>8641</v>
      </c>
      <c r="K63" s="224"/>
      <c r="L63" s="224"/>
      <c r="M63" s="224"/>
      <c r="N63" s="224"/>
      <c r="O63" s="224"/>
      <c r="P63" s="185"/>
      <c r="Q63" s="225"/>
      <c r="R63" s="182" t="str">
        <f ca="1">IF(ISERROR($V63),"",OFFSET('Smelter Look-up'!$C$4,$V63-4,0)&amp;"")</f>
        <v>Malaysia Smelting Corporation Berhad (Port Klang)</v>
      </c>
      <c r="S63" s="181" t="str">
        <f t="shared" ca="1" si="5"/>
        <v>MY</v>
      </c>
      <c r="T63" s="181" t="str">
        <f ca="1">IF(B63="","",IF(ISERROR(MATCH($J63,SorP!$B$1:$B$6226,0)),"",INDIRECT("'SorP'!$A$"&amp;MATCH($S63&amp;$J63,SorP!C:C,0))))</f>
        <v>MY-10</v>
      </c>
      <c r="U63" s="201"/>
      <c r="V63" s="226">
        <f>IF(C63="",NA(),IF(OR(C63="Smelter not listed",C63="Smelter not yet identified"),MATCH($B63&amp;$D63,'Smelter Look-up'!$J:$J,0),MATCH($B63&amp;$C63,'Smelter Look-up'!$J:$J,0)))</f>
        <v>469</v>
      </c>
      <c r="X63" s="227">
        <f t="shared" si="6"/>
        <v>0</v>
      </c>
      <c r="AB63" s="228" t="str">
        <f t="shared" si="7"/>
        <v>TinMalaysia Smelting Corporation Berhad (Port Klang)</v>
      </c>
    </row>
    <row r="64" spans="1:28" s="227" customFormat="1" ht="20.25">
      <c r="A64" s="181" t="s">
        <v>15641</v>
      </c>
      <c r="B64" s="182" t="s">
        <v>1099</v>
      </c>
      <c r="C64" s="186" t="s">
        <v>15640</v>
      </c>
      <c r="D64" s="230"/>
      <c r="E64" s="182" t="s">
        <v>861</v>
      </c>
      <c r="F64" s="182" t="s">
        <v>15641</v>
      </c>
      <c r="G64" s="182" t="s">
        <v>13177</v>
      </c>
      <c r="H64" s="183" t="s">
        <v>15865</v>
      </c>
      <c r="I64" s="184" t="s">
        <v>11805</v>
      </c>
      <c r="J64" s="184" t="s">
        <v>4779</v>
      </c>
      <c r="K64" s="224"/>
      <c r="L64" s="224"/>
      <c r="M64" s="224"/>
      <c r="N64" s="224"/>
      <c r="O64" s="224"/>
      <c r="P64" s="185"/>
      <c r="Q64" s="225"/>
      <c r="R64" s="182" t="str">
        <f ca="1">IF(ISERROR($V64),"",OFFSET('Smelter Look-up'!$C$4,$V64-4,0)&amp;"")</f>
        <v>Woodcross Smelting Company Limited</v>
      </c>
      <c r="S64" s="181" t="str">
        <f t="shared" ca="1" si="5"/>
        <v>UG</v>
      </c>
      <c r="T64" s="181" t="str">
        <f ca="1">IF(B64="","",IF(ISERROR(MATCH($J64,SorP!$B$1:$B$6226,0)),"",INDIRECT("'SorP'!$A$"&amp;MATCH($S64&amp;$J64,SorP!C:C,0))))</f>
        <v>UG-W</v>
      </c>
      <c r="U64" s="201"/>
      <c r="V64" s="226">
        <f>IF(C64="",NA(),IF(OR(C64="Smelter not listed",C64="Smelter not yet identified"),MATCH($B64&amp;$D64,'Smelter Look-up'!$J:$J,0),MATCH($B64&amp;$C64,'Smelter Look-up'!$J:$J,0)))</f>
        <v>533</v>
      </c>
      <c r="X64" s="227">
        <f t="shared" si="6"/>
        <v>0</v>
      </c>
      <c r="AB64" s="228" t="str">
        <f t="shared" si="7"/>
        <v>TinWoodcross Smelting Company Limited</v>
      </c>
    </row>
    <row r="65" spans="1:28" s="227" customFormat="1" ht="25.5">
      <c r="A65" s="181" t="s">
        <v>15871</v>
      </c>
      <c r="B65" s="182" t="s">
        <v>1099</v>
      </c>
      <c r="C65" s="186" t="s">
        <v>15872</v>
      </c>
      <c r="D65" s="230"/>
      <c r="E65" s="182" t="s">
        <v>1074</v>
      </c>
      <c r="F65" s="182" t="s">
        <v>15871</v>
      </c>
      <c r="G65" s="182" t="s">
        <v>13177</v>
      </c>
      <c r="H65" s="183">
        <v>0</v>
      </c>
      <c r="I65" s="184" t="s">
        <v>15873</v>
      </c>
      <c r="J65" s="184" t="s">
        <v>12799</v>
      </c>
      <c r="K65" s="224"/>
      <c r="L65" s="224"/>
      <c r="M65" s="224"/>
      <c r="N65" s="224"/>
      <c r="O65" s="224"/>
      <c r="P65" s="185"/>
      <c r="Q65" s="225"/>
      <c r="R65" s="182" t="str">
        <f ca="1">IF(ISERROR($V65),"",OFFSET('Smelter Look-up'!$C$4,$V65-4,0)&amp;"")</f>
        <v/>
      </c>
      <c r="S65" s="181" t="str">
        <f t="shared" ca="1" si="5"/>
        <v>ID</v>
      </c>
      <c r="T65" s="181" t="str">
        <f ca="1">IF(B65="","",IF(ISERROR(MATCH($J65,SorP!$B$1:$B$6226,0)),"",INDIRECT("'SorP'!$A$"&amp;MATCH($S65&amp;$J65,SorP!C:C,0))))</f>
        <v>ID-BB</v>
      </c>
      <c r="U65" s="201"/>
      <c r="V65" s="226" t="e">
        <f>IF(C65="",NA(),IF(OR(C65="Smelter not listed",C65="Smelter not yet identified"),MATCH($B65&amp;$D65,'Smelter Look-up'!$J:$J,0),MATCH($B65&amp;$C65,'Smelter Look-up'!$J:$J,0)))</f>
        <v>#N/A</v>
      </c>
      <c r="X65" s="227">
        <f t="shared" si="6"/>
        <v>0</v>
      </c>
      <c r="AB65" s="228" t="str">
        <f t="shared" si="7"/>
        <v>TinPT Aries Kencana Sejahtera</v>
      </c>
    </row>
    <row r="66" spans="1:28" s="227" customFormat="1" ht="25.5">
      <c r="A66" s="181" t="s">
        <v>15874</v>
      </c>
      <c r="B66" s="182" t="s">
        <v>1099</v>
      </c>
      <c r="C66" s="186" t="s">
        <v>15875</v>
      </c>
      <c r="D66" s="230"/>
      <c r="E66" s="182" t="s">
        <v>1074</v>
      </c>
      <c r="F66" s="182" t="s">
        <v>15874</v>
      </c>
      <c r="G66" s="182" t="s">
        <v>13177</v>
      </c>
      <c r="H66" s="183">
        <v>0</v>
      </c>
      <c r="I66" s="184" t="s">
        <v>14986</v>
      </c>
      <c r="J66" s="184" t="s">
        <v>12799</v>
      </c>
      <c r="K66" s="224"/>
      <c r="L66" s="224"/>
      <c r="M66" s="224"/>
      <c r="N66" s="224"/>
      <c r="O66" s="224"/>
      <c r="P66" s="185"/>
      <c r="Q66" s="225"/>
      <c r="R66" s="182" t="str">
        <f ca="1">IF(ISERROR($V66),"",OFFSET('Smelter Look-up'!$C$4,$V66-4,0)&amp;"")</f>
        <v/>
      </c>
      <c r="S66" s="181" t="str">
        <f t="shared" ca="1" si="5"/>
        <v>ID</v>
      </c>
      <c r="T66" s="181" t="str">
        <f ca="1">IF(B66="","",IF(ISERROR(MATCH($J66,SorP!$B$1:$B$6226,0)),"",INDIRECT("'SorP'!$A$"&amp;MATCH($S66&amp;$J66,SorP!C:C,0))))</f>
        <v>ID-BB</v>
      </c>
      <c r="U66" s="201"/>
      <c r="V66" s="226" t="e">
        <f>IF(C66="",NA(),IF(OR(C66="Smelter not listed",C66="Smelter not yet identified"),MATCH($B66&amp;$D66,'Smelter Look-up'!$J:$J,0),MATCH($B66&amp;$C66,'Smelter Look-up'!$J:$J,0)))</f>
        <v>#N/A</v>
      </c>
      <c r="X66" s="227">
        <f t="shared" si="6"/>
        <v>0</v>
      </c>
      <c r="AB66" s="228" t="str">
        <f t="shared" si="7"/>
        <v>TinCV Venus Inti Perkasa</v>
      </c>
    </row>
    <row r="67" spans="1:28" s="227" customFormat="1" ht="25.5">
      <c r="A67" s="181" t="s">
        <v>14955</v>
      </c>
      <c r="B67" s="182" t="s">
        <v>1099</v>
      </c>
      <c r="C67" s="186" t="s">
        <v>14954</v>
      </c>
      <c r="D67" s="230"/>
      <c r="E67" s="182" t="s">
        <v>1065</v>
      </c>
      <c r="F67" s="182" t="s">
        <v>14955</v>
      </c>
      <c r="G67" s="182" t="s">
        <v>13177</v>
      </c>
      <c r="H67" s="183">
        <v>0</v>
      </c>
      <c r="I67" s="184" t="s">
        <v>14985</v>
      </c>
      <c r="J67" s="184" t="s">
        <v>3412</v>
      </c>
      <c r="K67" s="224"/>
      <c r="L67" s="224"/>
      <c r="M67" s="224"/>
      <c r="N67" s="224"/>
      <c r="O67" s="224"/>
      <c r="P67" s="185"/>
      <c r="Q67" s="225"/>
      <c r="R67" s="182" t="str">
        <f ca="1">IF(ISERROR($V67),"",OFFSET('Smelter Look-up'!$C$4,$V67-4,0)&amp;"")</f>
        <v>CRM Fundicao De Metais E Comercio De Equipamentos Eletronicos Do Brasil Ltda</v>
      </c>
      <c r="S67" s="181" t="str">
        <f t="shared" ca="1" si="5"/>
        <v>BR</v>
      </c>
      <c r="T67" s="181" t="str">
        <f ca="1">IF(B67="","",IF(ISERROR(MATCH($J67,SorP!$B$1:$B$6226,0)),"",INDIRECT("'SorP'!$A$"&amp;MATCH($S67&amp;$J67,SorP!C:C,0))))</f>
        <v>BR-SC</v>
      </c>
      <c r="U67" s="201"/>
      <c r="V67" s="226">
        <f>IF(C67="",NA(),IF(OR(C67="Smelter not listed",C67="Smelter not yet identified"),MATCH($B67&amp;$D67,'Smelter Look-up'!$J:$J,0),MATCH($B67&amp;$C67,'Smelter Look-up'!$J:$J,0)))</f>
        <v>417</v>
      </c>
      <c r="X67" s="227">
        <f t="shared" si="6"/>
        <v>0</v>
      </c>
      <c r="AB67" s="228" t="str">
        <f t="shared" si="7"/>
        <v>TinCRM Fundicao De Metais E Comercio De Equipamentos Eletronicos Do Brasil Ltda</v>
      </c>
    </row>
    <row r="68" spans="1:28" s="227" customFormat="1" ht="25.5">
      <c r="A68" s="181" t="s">
        <v>15827</v>
      </c>
      <c r="B68" s="182" t="s">
        <v>1099</v>
      </c>
      <c r="C68" s="186" t="s">
        <v>15876</v>
      </c>
      <c r="D68" s="230"/>
      <c r="E68" s="182" t="s">
        <v>1074</v>
      </c>
      <c r="F68" s="182" t="s">
        <v>15827</v>
      </c>
      <c r="G68" s="182" t="s">
        <v>13177</v>
      </c>
      <c r="H68" s="183">
        <v>0</v>
      </c>
      <c r="I68" s="184" t="s">
        <v>1726</v>
      </c>
      <c r="J68" s="184" t="s">
        <v>12799</v>
      </c>
      <c r="K68" s="224"/>
      <c r="L68" s="224"/>
      <c r="M68" s="224"/>
      <c r="N68" s="224"/>
      <c r="O68" s="224"/>
      <c r="P68" s="185"/>
      <c r="Q68" s="225"/>
      <c r="R68" s="182" t="str">
        <f ca="1">IF(ISERROR($V68),"",OFFSET('Smelter Look-up'!$C$4,$V68-4,0)&amp;"")</f>
        <v/>
      </c>
      <c r="S68" s="181" t="str">
        <f t="shared" ca="1" si="5"/>
        <v>ID</v>
      </c>
      <c r="T68" s="181" t="str">
        <f ca="1">IF(B68="","",IF(ISERROR(MATCH($J68,SorP!$B$1:$B$6226,0)),"",INDIRECT("'SorP'!$A$"&amp;MATCH($S68&amp;$J68,SorP!C:C,0))))</f>
        <v>ID-BB</v>
      </c>
      <c r="U68" s="201"/>
      <c r="V68" s="226" t="e">
        <f>IF(C68="",NA(),IF(OR(C68="Smelter not listed",C68="Smelter not yet identified"),MATCH($B68&amp;$D68,'Smelter Look-up'!$J:$J,0),MATCH($B68&amp;$C68,'Smelter Look-up'!$J:$J,0)))</f>
        <v>#N/A</v>
      </c>
      <c r="X68" s="227">
        <f t="shared" si="6"/>
        <v>0</v>
      </c>
      <c r="AB68" s="228" t="str">
        <f t="shared" si="7"/>
        <v>TinCV Ayi Jaya</v>
      </c>
    </row>
    <row r="69" spans="1:28" s="227" customFormat="1" ht="20.25">
      <c r="A69" s="181" t="s">
        <v>15828</v>
      </c>
      <c r="B69" s="182" t="s">
        <v>1099</v>
      </c>
      <c r="C69" s="186" t="s">
        <v>15877</v>
      </c>
      <c r="D69" s="230"/>
      <c r="E69" s="182" t="s">
        <v>1083</v>
      </c>
      <c r="F69" s="182" t="s">
        <v>15828</v>
      </c>
      <c r="G69" s="182" t="s">
        <v>13177</v>
      </c>
      <c r="H69" s="183">
        <v>0</v>
      </c>
      <c r="I69" s="184" t="s">
        <v>8210</v>
      </c>
      <c r="J69" s="184" t="s">
        <v>8210</v>
      </c>
      <c r="K69" s="224"/>
      <c r="L69" s="224"/>
      <c r="M69" s="224"/>
      <c r="N69" s="224"/>
      <c r="O69" s="224"/>
      <c r="P69" s="185"/>
      <c r="Q69" s="225"/>
      <c r="R69" s="182" t="str">
        <f ca="1">IF(ISERROR($V69),"",OFFSET('Smelter Look-up'!$C$4,$V69-4,0)&amp;"")</f>
        <v/>
      </c>
      <c r="S69" s="181" t="str">
        <f t="shared" ref="S69" ca="1" si="8">IF(B69="","",IF(ISERROR(MATCH($E69,CL,0)),"Unknown",INDIRECT("'C'!$A$"&amp;MATCH($E69,CL,0)+1)))</f>
        <v>MM</v>
      </c>
      <c r="T69" s="181" t="str">
        <f ca="1">IF(B69="","",IF(ISERROR(MATCH($J69,SorP!$B$1:$B$6226,0)),"",INDIRECT("'SorP'!$A$"&amp;MATCH($S69&amp;$J69,SorP!C:C,0))))</f>
        <v>MM-06</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TinDS Myanmar</v>
      </c>
    </row>
    <row r="70" spans="1:28" s="227" customFormat="1" ht="20.25">
      <c r="A70" s="181" t="s">
        <v>13718</v>
      </c>
      <c r="B70" s="182" t="s">
        <v>1099</v>
      </c>
      <c r="C70" s="186" t="s">
        <v>13717</v>
      </c>
      <c r="D70" s="230"/>
      <c r="E70" s="182" t="s">
        <v>1075</v>
      </c>
      <c r="F70" s="182" t="s">
        <v>13718</v>
      </c>
      <c r="G70" s="182" t="s">
        <v>13177</v>
      </c>
      <c r="H70" s="183">
        <v>0</v>
      </c>
      <c r="I70" s="184" t="s">
        <v>13737</v>
      </c>
      <c r="J70" s="184" t="s">
        <v>15379</v>
      </c>
      <c r="K70" s="224"/>
      <c r="L70" s="224"/>
      <c r="M70" s="224"/>
      <c r="N70" s="224"/>
      <c r="O70" s="224"/>
      <c r="P70" s="185"/>
      <c r="Q70" s="225"/>
      <c r="R70" s="182" t="str">
        <f ca="1">IF(ISERROR($V70),"",OFFSET('Smelter Look-up'!$C$4,$V70-4,0)&amp;"")</f>
        <v>Precious Minerals and Smelting Limited</v>
      </c>
      <c r="S70" s="181" t="str">
        <f t="shared" ref="S70:S101" ca="1" si="11">IF(B70="","",IF(ISERROR(MATCH($E70,CL,0)),"Unknown",INDIRECT("'C'!$A$"&amp;MATCH($E70,CL,0)+1)))</f>
        <v>IN</v>
      </c>
      <c r="T70" s="181" t="str">
        <f ca="1">IF(B70="","",IF(ISERROR(MATCH($J70,SorP!$B$1:$B$6226,0)),"",INDIRECT("'SorP'!$A$"&amp;MATCH($S70&amp;$J70,SorP!C:C,0))))</f>
        <v>IN-CG</v>
      </c>
      <c r="U70" s="201"/>
      <c r="V70" s="226">
        <f>IF(C70="",NA(),IF(OR(C70="Smelter not listed",C70="Smelter not yet identified"),MATCH($B70&amp;$D70,'Smelter Look-up'!$J:$J,0),MATCH($B70&amp;$C70,'Smelter Look-up'!$J:$J,0)))</f>
        <v>497</v>
      </c>
      <c r="X70" s="227">
        <f t="shared" ref="X70:X101" si="12">IF(AND(C70="Smelter not listed",OR(LEN(D70)=0,LEN(E70)=0)),1,0)</f>
        <v>0</v>
      </c>
      <c r="AB70" s="228" t="str">
        <f t="shared" ref="AB70:AB101" si="13">B70&amp;C70</f>
        <v>TinPrecious Minerals and Smelting Limited</v>
      </c>
    </row>
    <row r="71" spans="1:28" s="227" customFormat="1" ht="25.5">
      <c r="A71" s="181" t="s">
        <v>15350</v>
      </c>
      <c r="B71" s="182" t="s">
        <v>1099</v>
      </c>
      <c r="C71" s="186" t="s">
        <v>15349</v>
      </c>
      <c r="D71" s="230"/>
      <c r="E71" s="182" t="s">
        <v>1074</v>
      </c>
      <c r="F71" s="182" t="s">
        <v>15350</v>
      </c>
      <c r="G71" s="182" t="s">
        <v>13177</v>
      </c>
      <c r="H71" s="183">
        <v>0</v>
      </c>
      <c r="I71" s="184" t="s">
        <v>15353</v>
      </c>
      <c r="J71" s="184" t="s">
        <v>12799</v>
      </c>
      <c r="K71" s="224"/>
      <c r="L71" s="224"/>
      <c r="M71" s="224"/>
      <c r="N71" s="224"/>
      <c r="O71" s="224"/>
      <c r="P71" s="185"/>
      <c r="Q71" s="225"/>
      <c r="R71" s="182" t="str">
        <f ca="1">IF(ISERROR($V71),"",OFFSET('Smelter Look-up'!$C$4,$V71-4,0)&amp;"")</f>
        <v>PT Bangka Prima Tin</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500</v>
      </c>
      <c r="X71" s="227">
        <f t="shared" si="12"/>
        <v>0</v>
      </c>
      <c r="AB71" s="228" t="str">
        <f t="shared" si="13"/>
        <v>TinPT Bangka Prima Tin</v>
      </c>
    </row>
    <row r="72" spans="1:28" s="227" customFormat="1" ht="25.5">
      <c r="A72" s="181" t="s">
        <v>15829</v>
      </c>
      <c r="B72" s="182" t="s">
        <v>1099</v>
      </c>
      <c r="C72" s="186" t="s">
        <v>15878</v>
      </c>
      <c r="D72" s="230"/>
      <c r="E72" s="182" t="s">
        <v>1074</v>
      </c>
      <c r="F72" s="182" t="s">
        <v>15829</v>
      </c>
      <c r="G72" s="182" t="s">
        <v>13177</v>
      </c>
      <c r="H72" s="183">
        <v>0</v>
      </c>
      <c r="I72" s="184" t="s">
        <v>15870</v>
      </c>
      <c r="J72" s="184" t="s">
        <v>12799</v>
      </c>
      <c r="K72" s="224"/>
      <c r="L72" s="224"/>
      <c r="M72" s="224"/>
      <c r="N72" s="224"/>
      <c r="O72" s="224"/>
      <c r="P72" s="185"/>
      <c r="Q72" s="225"/>
      <c r="R72" s="182" t="str">
        <f ca="1">IF(ISERROR($V72),"",OFFSET('Smelter Look-up'!$C$4,$V72-4,0)&amp;"")</f>
        <v/>
      </c>
      <c r="S72" s="181" t="str">
        <f t="shared" ca="1" si="11"/>
        <v>ID</v>
      </c>
      <c r="T72" s="181" t="str">
        <f ca="1">IF(B72="","",IF(ISERROR(MATCH($J72,SorP!$B$1:$B$6226,0)),"",INDIRECT("'SorP'!$A$"&amp;MATCH($S72&amp;$J72,SorP!C:C,0))))</f>
        <v>ID-BB</v>
      </c>
      <c r="U72" s="201"/>
      <c r="V72" s="226" t="e">
        <f>IF(C72="",NA(),IF(OR(C72="Smelter not listed",C72="Smelter not yet identified"),MATCH($B72&amp;$D72,'Smelter Look-up'!$J:$J,0),MATCH($B72&amp;$C72,'Smelter Look-up'!$J:$J,0)))</f>
        <v>#N/A</v>
      </c>
      <c r="X72" s="227">
        <f t="shared" si="12"/>
        <v>0</v>
      </c>
      <c r="AB72" s="228" t="str">
        <f t="shared" si="13"/>
        <v>TinPT Belitung Industri Sejahtera</v>
      </c>
    </row>
    <row r="73" spans="1:28" s="227" customFormat="1" ht="25.5">
      <c r="A73" s="181" t="s">
        <v>15345</v>
      </c>
      <c r="B73" s="182" t="s">
        <v>1099</v>
      </c>
      <c r="C73" s="186" t="s">
        <v>15344</v>
      </c>
      <c r="D73" s="230"/>
      <c r="E73" s="182" t="s">
        <v>1074</v>
      </c>
      <c r="F73" s="182" t="s">
        <v>15345</v>
      </c>
      <c r="G73" s="182" t="s">
        <v>13177</v>
      </c>
      <c r="H73" s="183">
        <v>0</v>
      </c>
      <c r="I73" s="184" t="s">
        <v>15351</v>
      </c>
      <c r="J73" s="184" t="s">
        <v>12799</v>
      </c>
      <c r="K73" s="224"/>
      <c r="L73" s="224"/>
      <c r="M73" s="224"/>
      <c r="N73" s="224"/>
      <c r="O73" s="224"/>
      <c r="P73" s="185"/>
      <c r="Q73" s="225"/>
      <c r="R73" s="182" t="str">
        <f ca="1">IF(ISERROR($V73),"",OFFSET('Smelter Look-up'!$C$4,$V73-4,0)&amp;"")</f>
        <v>PT Premium Tin Indonesia</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504</v>
      </c>
      <c r="X73" s="227">
        <f t="shared" si="12"/>
        <v>0</v>
      </c>
      <c r="AB73" s="228" t="str">
        <f t="shared" si="13"/>
        <v>TinPT Premium Tin Indonesia</v>
      </c>
    </row>
    <row r="74" spans="1:28" s="227" customFormat="1" ht="25.5">
      <c r="A74" s="181" t="s">
        <v>15830</v>
      </c>
      <c r="B74" s="182" t="s">
        <v>1099</v>
      </c>
      <c r="C74" s="186" t="s">
        <v>15879</v>
      </c>
      <c r="D74" s="230"/>
      <c r="E74" s="182" t="s">
        <v>1074</v>
      </c>
      <c r="F74" s="182" t="s">
        <v>15830</v>
      </c>
      <c r="G74" s="182" t="s">
        <v>13177</v>
      </c>
      <c r="H74" s="183">
        <v>0</v>
      </c>
      <c r="I74" s="184" t="s">
        <v>15880</v>
      </c>
      <c r="J74" s="184" t="s">
        <v>12799</v>
      </c>
      <c r="K74" s="224"/>
      <c r="L74" s="224"/>
      <c r="M74" s="224"/>
      <c r="N74" s="224"/>
      <c r="O74" s="224"/>
      <c r="P74" s="185"/>
      <c r="Q74" s="225"/>
      <c r="R74" s="182" t="str">
        <f ca="1">IF(ISERROR($V74),"",OFFSET('Smelter Look-up'!$C$4,$V74-4,0)&amp;"")</f>
        <v/>
      </c>
      <c r="S74" s="181" t="str">
        <f t="shared" ca="1" si="11"/>
        <v>ID</v>
      </c>
      <c r="T74" s="181" t="str">
        <f ca="1">IF(B74="","",IF(ISERROR(MATCH($J74,SorP!$B$1:$B$6226,0)),"",INDIRECT("'SorP'!$A$"&amp;MATCH($S74&amp;$J74,SorP!C:C,0))))</f>
        <v>ID-BB</v>
      </c>
      <c r="U74" s="201"/>
      <c r="V74" s="226" t="e">
        <f>IF(C74="",NA(),IF(OR(C74="Smelter not listed",C74="Smelter not yet identified"),MATCH($B74&amp;$D74,'Smelter Look-up'!$J:$J,0),MATCH($B74&amp;$C74,'Smelter Look-up'!$J:$J,0)))</f>
        <v>#N/A</v>
      </c>
      <c r="X74" s="227">
        <f t="shared" si="12"/>
        <v>0</v>
      </c>
      <c r="AB74" s="228" t="str">
        <f t="shared" si="13"/>
        <v>TinPT Timah Nusantara</v>
      </c>
    </row>
    <row r="75" spans="1:28" s="227" customFormat="1" ht="25.5">
      <c r="A75" s="181" t="s">
        <v>15831</v>
      </c>
      <c r="B75" s="182" t="s">
        <v>1099</v>
      </c>
      <c r="C75" s="186" t="s">
        <v>15881</v>
      </c>
      <c r="D75" s="230"/>
      <c r="E75" s="182" t="s">
        <v>1074</v>
      </c>
      <c r="F75" s="182" t="s">
        <v>15831</v>
      </c>
      <c r="G75" s="182" t="s">
        <v>13177</v>
      </c>
      <c r="H75" s="183">
        <v>0</v>
      </c>
      <c r="I75" s="184" t="s">
        <v>15882</v>
      </c>
      <c r="J75" s="184" t="s">
        <v>12799</v>
      </c>
      <c r="K75" s="224"/>
      <c r="L75" s="224"/>
      <c r="M75" s="224"/>
      <c r="N75" s="224"/>
      <c r="O75" s="224"/>
      <c r="P75" s="185"/>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TinPT Tommy Utama</v>
      </c>
    </row>
    <row r="76" spans="1:28" s="227" customFormat="1" ht="20.25">
      <c r="A76" s="181" t="s">
        <v>2483</v>
      </c>
      <c r="B76" s="182" t="s">
        <v>1099</v>
      </c>
      <c r="C76" s="186" t="s">
        <v>2482</v>
      </c>
      <c r="D76" s="230"/>
      <c r="E76" s="182" t="s">
        <v>1065</v>
      </c>
      <c r="F76" s="182" t="s">
        <v>2483</v>
      </c>
      <c r="G76" s="182" t="s">
        <v>13177</v>
      </c>
      <c r="H76" s="183">
        <v>0</v>
      </c>
      <c r="I76" s="184" t="s">
        <v>2491</v>
      </c>
      <c r="J76" s="184" t="s">
        <v>1640</v>
      </c>
      <c r="K76" s="224"/>
      <c r="L76" s="224"/>
      <c r="M76" s="224"/>
      <c r="N76" s="224"/>
      <c r="O76" s="224"/>
      <c r="P76" s="185"/>
      <c r="Q76" s="225"/>
      <c r="R76" s="182" t="str">
        <f ca="1">IF(ISERROR($V76),"",OFFSET('Smelter Look-up'!$C$4,$V76-4,0)&amp;"")</f>
        <v>Super Ligas</v>
      </c>
      <c r="S76" s="181" t="str">
        <f t="shared" ca="1" si="11"/>
        <v>BR</v>
      </c>
      <c r="T76" s="181" t="str">
        <f ca="1">IF(B76="","",IF(ISERROR(MATCH($J76,SorP!$B$1:$B$6226,0)),"",INDIRECT("'SorP'!$A$"&amp;MATCH($S76&amp;$J76,SorP!C:C,0))))</f>
        <v>BR-SP</v>
      </c>
      <c r="U76" s="201"/>
      <c r="V76" s="226">
        <f>IF(C76="",NA(),IF(OR(C76="Smelter not listed",C76="Smelter not yet identified"),MATCH($B76&amp;$D76,'Smelter Look-up'!$J:$J,0),MATCH($B76&amp;$C76,'Smelter Look-up'!$J:$J,0)))</f>
        <v>517</v>
      </c>
      <c r="X76" s="227">
        <f t="shared" si="12"/>
        <v>0</v>
      </c>
      <c r="AB76" s="228" t="str">
        <f t="shared" si="13"/>
        <v>TinSuper Ligas</v>
      </c>
    </row>
    <row r="77" spans="1:28" s="227" customFormat="1" ht="20.25">
      <c r="A77" s="181" t="s">
        <v>13720</v>
      </c>
      <c r="B77" s="182" t="s">
        <v>1099</v>
      </c>
      <c r="C77" s="186" t="s">
        <v>13719</v>
      </c>
      <c r="D77" s="230"/>
      <c r="E77" s="182" t="s">
        <v>1069</v>
      </c>
      <c r="F77" s="182" t="s">
        <v>13720</v>
      </c>
      <c r="G77" s="182" t="s">
        <v>13177</v>
      </c>
      <c r="H77" s="183">
        <v>0</v>
      </c>
      <c r="I77" s="184" t="s">
        <v>2398</v>
      </c>
      <c r="J77" s="184" t="s">
        <v>13540</v>
      </c>
      <c r="K77" s="224"/>
      <c r="L77" s="224"/>
      <c r="M77" s="224"/>
      <c r="N77" s="224"/>
      <c r="O77" s="224"/>
      <c r="P77" s="185"/>
      <c r="Q77" s="225"/>
      <c r="R77" s="182" t="str">
        <f ca="1">IF(ISERROR($V77),"",OFFSET('Smelter Look-up'!$C$4,$V77-4,0)&amp;"")</f>
        <v>Yunnan Yunfan Non-ferrous Metals Co., Ltd.</v>
      </c>
      <c r="S77" s="181" t="str">
        <f t="shared" ca="1" si="11"/>
        <v>CN</v>
      </c>
      <c r="T77" s="181" t="str">
        <f ca="1">IF(B77="","",IF(ISERROR(MATCH($J77,SorP!$B$1:$B$6226,0)),"",INDIRECT("'SorP'!$A$"&amp;MATCH($S77&amp;$J77,SorP!C:C,0))))</f>
        <v>CN-YN</v>
      </c>
      <c r="U77" s="201"/>
      <c r="V77" s="226">
        <f>IF(C77="",NA(),IF(OR(C77="Smelter not listed",C77="Smelter not yet identified"),MATCH($B77&amp;$D77,'Smelter Look-up'!$J:$J,0),MATCH($B77&amp;$C77,'Smelter Look-up'!$J:$J,0)))</f>
        <v>547</v>
      </c>
      <c r="X77" s="227">
        <f t="shared" si="12"/>
        <v>0</v>
      </c>
      <c r="AB77" s="228" t="str">
        <f t="shared" si="13"/>
        <v>TinYunnan Yunfan Non-ferrous Metals Co., Ltd.</v>
      </c>
    </row>
    <row r="78" spans="1:28" s="227" customFormat="1" ht="20.25">
      <c r="A78" s="181" t="s">
        <v>1772</v>
      </c>
      <c r="B78" s="182" t="str">
        <f ca="1">IF(LEN(A78)=0,"",INDEX('Smelter Look-up'!$A:$A,MATCH($A78,'Smelter Look-up'!$E:$E,0)))</f>
        <v>Tin</v>
      </c>
      <c r="C78" s="186" t="str">
        <f ca="1">IF(LEN(A78)=0,"",INDEX('Smelter Look-up'!$C:$C,MATCH($A78,'Smelter Look-up'!$E:$E,0)))</f>
        <v>Aurubis Beerse</v>
      </c>
      <c r="D78" s="230"/>
      <c r="E78" s="182" t="str">
        <f ca="1">IF(ISERROR($V78),"",OFFSET('Smelter Look-up'!$D$4,$V78-4,0)&amp;"")</f>
        <v>BELGIUM</v>
      </c>
      <c r="F78" s="182" t="str">
        <f ca="1">IF(ISERROR($V78),"",OFFSET('Smelter Look-up'!$E$4,$V78-4,0))</f>
        <v>CID002773</v>
      </c>
      <c r="G78" s="182" t="str">
        <f ca="1">IF(C78=$X$4,IF(ISERROR($V78),"Enter smelter details","RMI"),IF(ISERROR($V78),"",OFFSET('Smelter Look-up'!$F$4,$V78-4,0)))</f>
        <v>RMI</v>
      </c>
      <c r="H78" s="183">
        <f ca="1">IF(ISERROR($V78),"",OFFSET('Smelter Look-up'!$G$4,$V78-4,0))</f>
        <v>0</v>
      </c>
      <c r="I78" s="184" t="str">
        <f ca="1">IF(ISERROR($V78),"",OFFSET('Smelter Look-up'!$H$4,$V78-4,0))</f>
        <v>Beerse</v>
      </c>
      <c r="J78" s="184" t="str">
        <f ca="1">IF(ISERROR($V78),"",OFFSET('Smelter Look-up'!$I$4,$V78-4,0))</f>
        <v>Antwerpen</v>
      </c>
      <c r="K78" s="224"/>
      <c r="L78" s="224"/>
      <c r="M78" s="224"/>
      <c r="N78" s="224"/>
      <c r="O78" s="224"/>
      <c r="P78" s="185"/>
      <c r="Q78" s="225"/>
      <c r="R78" s="182" t="str">
        <f ca="1">IF(ISERROR($V78),"",OFFSET('Smelter Look-up'!$C$4,$V78-4,0)&amp;"")</f>
        <v>Aurubis Beerse</v>
      </c>
      <c r="S78" s="181" t="str">
        <f t="shared" ca="1" si="11"/>
        <v>BE</v>
      </c>
      <c r="T78" s="181" t="str">
        <f ca="1">IF(B78="","",IF(ISERROR(MATCH($J78,SorP!$B$1:$B$6226,0)),"",INDIRECT("'SorP'!$A$"&amp;MATCH($S78&amp;$J78,SorP!C:C,0))))</f>
        <v>BE-VAN</v>
      </c>
      <c r="U78" s="201"/>
      <c r="V78" s="226">
        <f ca="1">IF(C78="",NA(),IF(OR(C78="Smelter not listed",C78="Smelter not yet identified"),MATCH($B78&amp;$D78,'Smelter Look-up'!$J:$J,0),MATCH($B78&amp;$C78,'Smelter Look-up'!$J:$J,0)))</f>
        <v>404</v>
      </c>
      <c r="X78" s="227">
        <f t="shared" ca="1" si="12"/>
        <v>0</v>
      </c>
      <c r="AB78" s="228" t="str">
        <f t="shared" ca="1" si="13"/>
        <v>TinAurubis Beerse</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B63D23-B1D1-44F7-AB42-C6B73FABC37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Rogers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ROLINX® Busbar Solutions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860-779-4765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Morton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tom.morton@rogerscorporation.com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https://www.rogerscorp.com/about-us/corporate-responsibility/supply-management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Connor Yanicky</cp:lastModifiedBy>
  <cp:lastPrinted>2015-04-21T20:47:43Z</cp:lastPrinted>
  <dcterms:created xsi:type="dcterms:W3CDTF">2010-06-21T21:00:23Z</dcterms:created>
  <dcterms:modified xsi:type="dcterms:W3CDTF">2025-05-09T20:05:18Z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d7a9594f-1767-4611-a71b-4d5fa965ff4c_Enabled">
    <vt:lpwstr>true</vt:lpwstr>
  </property>
  <property fmtid="{D5CDD505-2E9C-101B-9397-08002B2CF9AE}" pid="6" name="MSIP_Label_d7a9594f-1767-4611-a71b-4d5fa965ff4c_SetDate">
    <vt:lpwstr>2025-05-09T19:27:24Z</vt:lpwstr>
  </property>
  <property fmtid="{D5CDD505-2E9C-101B-9397-08002B2CF9AE}" pid="7" name="MSIP_Label_d7a9594f-1767-4611-a71b-4d5fa965ff4c_Method">
    <vt:lpwstr>Privileged</vt:lpwstr>
  </property>
  <property fmtid="{D5CDD505-2E9C-101B-9397-08002B2CF9AE}" pid="8" name="MSIP_Label_d7a9594f-1767-4611-a71b-4d5fa965ff4c_Name">
    <vt:lpwstr>General</vt:lpwstr>
  </property>
  <property fmtid="{D5CDD505-2E9C-101B-9397-08002B2CF9AE}" pid="9" name="MSIP_Label_d7a9594f-1767-4611-a71b-4d5fa965ff4c_SiteId">
    <vt:lpwstr>6e977e52-5108-41ad-b5ac-5777e0bf5abc</vt:lpwstr>
  </property>
  <property fmtid="{D5CDD505-2E9C-101B-9397-08002B2CF9AE}" pid="10" name="MSIP_Label_d7a9594f-1767-4611-a71b-4d5fa965ff4c_ActionId">
    <vt:lpwstr>fb122df5-638a-4e21-8386-cb715833f8eb</vt:lpwstr>
  </property>
  <property fmtid="{D5CDD505-2E9C-101B-9397-08002B2CF9AE}" pid="11" name="MSIP_Label_d7a9594f-1767-4611-a71b-4d5fa965ff4c_ContentBits">
    <vt:lpwstr>0</vt:lpwstr>
  </property>
</Properties>
</file>