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29FBEE05-E447-438D-A64D-5D563292DD2B}"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V139" i="5"/>
  <c r="R139" i="5" s="1"/>
  <c r="V137" i="5"/>
  <c r="V136" i="5"/>
  <c r="I136" i="5" s="1"/>
  <c r="V135" i="5"/>
  <c r="R135" i="5" s="1"/>
  <c r="V133" i="5"/>
  <c r="V132" i="5"/>
  <c r="I132" i="5" s="1"/>
  <c r="V131" i="5"/>
  <c r="V129" i="5"/>
  <c r="V128" i="5"/>
  <c r="I128" i="5" s="1"/>
  <c r="V127" i="5"/>
  <c r="V125" i="5"/>
  <c r="V124" i="5"/>
  <c r="V123" i="5"/>
  <c r="V121" i="5"/>
  <c r="E121" i="5" s="1"/>
  <c r="X121" i="5" s="1"/>
  <c r="V120" i="5"/>
  <c r="I120" i="5" s="1"/>
  <c r="V119" i="5"/>
  <c r="R119" i="5" s="1"/>
  <c r="V117" i="5"/>
  <c r="V116" i="5"/>
  <c r="V115" i="5"/>
  <c r="V112" i="5"/>
  <c r="V111" i="5"/>
  <c r="V109" i="5"/>
  <c r="J109" i="5" s="1"/>
  <c r="V108" i="5"/>
  <c r="I108" i="5" s="1"/>
  <c r="V107" i="5"/>
  <c r="V105" i="5"/>
  <c r="V104" i="5"/>
  <c r="E104" i="5" s="1"/>
  <c r="X104" i="5" s="1"/>
  <c r="V103" i="5"/>
  <c r="V99" i="5"/>
  <c r="G99" i="5" s="1"/>
  <c r="V97" i="5"/>
  <c r="V96" i="5"/>
  <c r="R96" i="5" s="1"/>
  <c r="V95" i="5"/>
  <c r="V94" i="5"/>
  <c r="R94" i="5" s="1"/>
  <c r="V93" i="5"/>
  <c r="V92" i="5"/>
  <c r="E92" i="5" s="1"/>
  <c r="X92" i="5" s="1"/>
  <c r="V91" i="5"/>
  <c r="V90" i="5"/>
  <c r="R90" i="5" s="1"/>
  <c r="V88" i="5"/>
  <c r="H88" i="5" s="1"/>
  <c r="V87" i="5"/>
  <c r="V86" i="5"/>
  <c r="R86" i="5" s="1"/>
  <c r="V84" i="5"/>
  <c r="H84" i="5" s="1"/>
  <c r="V83" i="5"/>
  <c r="R83" i="5" s="1"/>
  <c r="V82" i="5"/>
  <c r="R82" i="5" s="1"/>
  <c r="V81" i="5"/>
  <c r="V80" i="5"/>
  <c r="R80" i="5" s="1"/>
  <c r="V79" i="5"/>
  <c r="R79" i="5" s="1"/>
  <c r="V78" i="5"/>
  <c r="R78" i="5" s="1"/>
  <c r="V77" i="5"/>
  <c r="V76" i="5"/>
  <c r="R76" i="5" s="1"/>
  <c r="V75" i="5"/>
  <c r="V74" i="5"/>
  <c r="R74" i="5" s="1"/>
  <c r="V73" i="5"/>
  <c r="V72" i="5"/>
  <c r="E72" i="5" s="1"/>
  <c r="X72" i="5" s="1"/>
  <c r="V71" i="5"/>
  <c r="V70" i="5"/>
  <c r="R70" i="5" s="1"/>
  <c r="V68" i="5"/>
  <c r="H68" i="5" s="1"/>
  <c r="V67" i="5"/>
  <c r="R67" i="5" s="1"/>
  <c r="V66" i="5"/>
  <c r="R66" i="5" s="1"/>
  <c r="V65" i="5"/>
  <c r="V64" i="5"/>
  <c r="R64" i="5" s="1"/>
  <c r="V63" i="5"/>
  <c r="R63" i="5" s="1"/>
  <c r="V62" i="5"/>
  <c r="R62" i="5" s="1"/>
  <c r="V61" i="5"/>
  <c r="V60" i="5"/>
  <c r="R60" i="5" s="1"/>
  <c r="V59" i="5"/>
  <c r="V58" i="5"/>
  <c r="R58" i="5" s="1"/>
  <c r="V57" i="5"/>
  <c r="H57" i="5" s="1"/>
  <c r="V56" i="5"/>
  <c r="E56" i="5" s="1"/>
  <c r="X56" i="5" s="1"/>
  <c r="V55" i="5"/>
  <c r="V54" i="5"/>
  <c r="R54" i="5" s="1"/>
  <c r="V53" i="5"/>
  <c r="H53" i="5" s="1"/>
  <c r="V52" i="5"/>
  <c r="H52" i="5" s="1"/>
  <c r="V51" i="5"/>
  <c r="R51" i="5" s="1"/>
  <c r="V50" i="5"/>
  <c r="R50" i="5" s="1"/>
  <c r="V49" i="5"/>
  <c r="V48" i="5"/>
  <c r="R48" i="5" s="1"/>
  <c r="V47" i="5"/>
  <c r="R47" i="5" s="1"/>
  <c r="V46" i="5"/>
  <c r="R46" i="5" s="1"/>
  <c r="V45" i="5"/>
  <c r="V44" i="5"/>
  <c r="R44" i="5" s="1"/>
  <c r="V43" i="5"/>
  <c r="R43" i="5" s="1"/>
  <c r="V42" i="5"/>
  <c r="R42" i="5" s="1"/>
  <c r="V40" i="5"/>
  <c r="X40" i="5" s="1"/>
  <c r="V39" i="5"/>
  <c r="V38" i="5"/>
  <c r="R38" i="5" s="1"/>
  <c r="V37" i="5"/>
  <c r="V36" i="5"/>
  <c r="V35" i="5"/>
  <c r="R35" i="5" s="1"/>
  <c r="V34" i="5"/>
  <c r="R34"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56" i="5"/>
  <c r="S72" i="5"/>
  <c r="S40"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I5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H73" i="5"/>
  <c r="E73" i="5"/>
  <c r="X73" i="5" s="1"/>
  <c r="I762" i="5"/>
  <c r="I2156" i="5"/>
  <c r="R68" i="5"/>
  <c r="G78" i="5"/>
  <c r="I104"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G128" i="5"/>
  <c r="H1248" i="5"/>
  <c r="H1441" i="5"/>
  <c r="V2340" i="5"/>
  <c r="E2340" i="5" s="1"/>
  <c r="X2340" i="5" s="1"/>
  <c r="G94" i="5"/>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H93" i="5"/>
  <c r="F93" i="5"/>
  <c r="I93" i="5"/>
  <c r="R778" i="5"/>
  <c r="I778" i="5"/>
  <c r="E778" i="5"/>
  <c r="X778" i="5" s="1"/>
  <c r="H61" i="5"/>
  <c r="I61" i="5"/>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30" i="5"/>
  <c r="I52" i="5"/>
  <c r="G73"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I73"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H56" i="5"/>
  <c r="G68" i="5"/>
  <c r="R73" i="5"/>
  <c r="AB100" i="5"/>
  <c r="G125"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E44" i="5"/>
  <c r="I72" i="5"/>
  <c r="E76"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6" i="5"/>
  <c r="G44" i="5"/>
  <c r="G93"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57" i="5"/>
  <c r="X57" i="5" s="1"/>
  <c r="E132"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5" i="5"/>
  <c r="E95" i="5"/>
  <c r="X95" i="5" s="1"/>
  <c r="H77" i="5"/>
  <c r="F77" i="5"/>
  <c r="E77" i="5"/>
  <c r="X77" i="5" s="1"/>
  <c r="I77" i="5"/>
  <c r="G77" i="5"/>
  <c r="H45" i="5"/>
  <c r="E45" i="5"/>
  <c r="X45" i="5" s="1"/>
  <c r="G45" i="5"/>
  <c r="F45" i="5"/>
  <c r="H125" i="5"/>
  <c r="R125" i="5"/>
  <c r="J125" i="5"/>
  <c r="I125" i="5"/>
  <c r="E125" i="5"/>
  <c r="X125" i="5" s="1"/>
  <c r="V328" i="5"/>
  <c r="G328" i="5" s="1"/>
  <c r="T893" i="5"/>
  <c r="AB893" i="5"/>
  <c r="S893" i="5"/>
  <c r="AB1861" i="5"/>
  <c r="T1861" i="5"/>
  <c r="S1861" i="5"/>
  <c r="R52" i="5"/>
  <c r="G57" i="5"/>
  <c r="G62" i="5"/>
  <c r="R72" i="5"/>
  <c r="E88" i="5"/>
  <c r="I88" i="5"/>
  <c r="V89" i="5"/>
  <c r="G89" i="5" s="1"/>
  <c r="H121" i="5"/>
  <c r="J121" i="5"/>
  <c r="I121" i="5"/>
  <c r="V187" i="5"/>
  <c r="R187" i="5" s="1"/>
  <c r="AB208" i="5"/>
  <c r="R223" i="5"/>
  <c r="F223" i="5"/>
  <c r="E223" i="5"/>
  <c r="X223" i="5" s="1"/>
  <c r="V241" i="5"/>
  <c r="G241" i="5" s="1"/>
  <c r="F307" i="5"/>
  <c r="E307" i="5"/>
  <c r="F355" i="5"/>
  <c r="E355" i="5"/>
  <c r="G397" i="5"/>
  <c r="V461" i="5"/>
  <c r="R461" i="5" s="1"/>
  <c r="G584" i="5"/>
  <c r="F584" i="5"/>
  <c r="I712" i="5"/>
  <c r="J712" i="5"/>
  <c r="T736" i="5"/>
  <c r="S736" i="5"/>
  <c r="R92" i="5"/>
  <c r="H92" i="5"/>
  <c r="AB168" i="5"/>
  <c r="E450" i="5"/>
  <c r="X450" i="5" s="1"/>
  <c r="H450" i="5"/>
  <c r="F450" i="5"/>
  <c r="S1495" i="5"/>
  <c r="T1495" i="5"/>
  <c r="X26" i="5"/>
  <c r="I57" i="5"/>
  <c r="E61" i="5"/>
  <c r="X61" i="5" s="1"/>
  <c r="G92" i="5"/>
  <c r="V100" i="5"/>
  <c r="G100" i="5" s="1"/>
  <c r="I124" i="5"/>
  <c r="H124" i="5"/>
  <c r="E124" i="5"/>
  <c r="H145" i="5"/>
  <c r="I145" i="5"/>
  <c r="F145" i="5"/>
  <c r="V205" i="5"/>
  <c r="G205" i="5" s="1"/>
  <c r="R235" i="5"/>
  <c r="F235" i="5"/>
  <c r="E235" i="5"/>
  <c r="X235" i="5" s="1"/>
  <c r="V260" i="5"/>
  <c r="J260" i="5" s="1"/>
  <c r="AB260" i="5"/>
  <c r="AB296" i="5"/>
  <c r="E449" i="5"/>
  <c r="F449" i="5"/>
  <c r="R451" i="5"/>
  <c r="J451" i="5"/>
  <c r="H451" i="5"/>
  <c r="F451" i="5"/>
  <c r="H105" i="5"/>
  <c r="I105" i="5"/>
  <c r="E105" i="5"/>
  <c r="X105" i="5" s="1"/>
  <c r="R123" i="5"/>
  <c r="G123" i="5"/>
  <c r="T1445" i="5"/>
  <c r="AB1445" i="5"/>
  <c r="S1445" i="5"/>
  <c r="V41" i="5"/>
  <c r="R22" i="5"/>
  <c r="G53" i="5"/>
  <c r="G56" i="5"/>
  <c r="J57" i="5"/>
  <c r="F61" i="5"/>
  <c r="I68" i="5"/>
  <c r="G76" i="5"/>
  <c r="V85" i="5"/>
  <c r="H85" i="5" s="1"/>
  <c r="R88" i="5"/>
  <c r="AB112" i="5"/>
  <c r="R121" i="5"/>
  <c r="G124"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R57" i="5"/>
  <c r="G61" i="5"/>
  <c r="H109" i="5"/>
  <c r="R109" i="5"/>
  <c r="H169" i="5"/>
  <c r="R169" i="5"/>
  <c r="J169" i="5"/>
  <c r="G169" i="5"/>
  <c r="V192" i="5"/>
  <c r="I192" i="5" s="1"/>
  <c r="V312" i="5"/>
  <c r="G312" i="5" s="1"/>
  <c r="E466" i="5"/>
  <c r="X466" i="5" s="1"/>
  <c r="F466" i="5"/>
  <c r="V560" i="5"/>
  <c r="R560" i="5" s="1"/>
  <c r="I1846" i="5"/>
  <c r="H1846" i="5"/>
  <c r="G105" i="5"/>
  <c r="V113" i="5"/>
  <c r="H113" i="5" s="1"/>
  <c r="AB164" i="5"/>
  <c r="I196" i="5"/>
  <c r="E196" i="5"/>
  <c r="H196" i="5"/>
  <c r="V199" i="5"/>
  <c r="R199" i="5" s="1"/>
  <c r="R243" i="5"/>
  <c r="G243" i="5"/>
  <c r="I459" i="5"/>
  <c r="F459" i="5"/>
  <c r="J550" i="5"/>
  <c r="H550" i="5"/>
  <c r="G46" i="5"/>
  <c r="G72" i="5"/>
  <c r="G84" i="5"/>
  <c r="J105" i="5"/>
  <c r="AB176" i="5"/>
  <c r="V213" i="5"/>
  <c r="G213" i="5" s="1"/>
  <c r="R297" i="5"/>
  <c r="J297" i="5"/>
  <c r="E390" i="5"/>
  <c r="X390" i="5" s="1"/>
  <c r="I390" i="5"/>
  <c r="H390" i="5"/>
  <c r="E60" i="5"/>
  <c r="AB108" i="5"/>
  <c r="R30" i="5"/>
  <c r="G52" i="5"/>
  <c r="G60" i="5"/>
  <c r="V69" i="5"/>
  <c r="H69" i="5" s="1"/>
  <c r="H72" i="5"/>
  <c r="J73" i="5"/>
  <c r="I84" i="5"/>
  <c r="V101" i="5"/>
  <c r="F101" i="5" s="1"/>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G121" i="5"/>
  <c r="AB130" i="5"/>
  <c r="G132" i="5"/>
  <c r="G135"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H132"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G109" i="5"/>
  <c r="G120"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I59" i="5"/>
  <c r="E59" i="5"/>
  <c r="X59" i="5" s="1"/>
  <c r="R71" i="5"/>
  <c r="E71" i="5"/>
  <c r="X71" i="5" s="1"/>
  <c r="I71" i="5"/>
  <c r="F107" i="5"/>
  <c r="R107" i="5"/>
  <c r="G131" i="5"/>
  <c r="R131" i="5"/>
  <c r="F131" i="5"/>
  <c r="F167" i="5"/>
  <c r="R167" i="5"/>
  <c r="G167" i="5"/>
  <c r="E167" i="5"/>
  <c r="X167" i="5" s="1"/>
  <c r="H193" i="5"/>
  <c r="F193" i="5"/>
  <c r="E193" i="5"/>
  <c r="X193" i="5" s="1"/>
  <c r="R193" i="5"/>
  <c r="I193" i="5"/>
  <c r="J193" i="5"/>
  <c r="G193" i="5"/>
  <c r="H65" i="5"/>
  <c r="R65" i="5"/>
  <c r="J65" i="5"/>
  <c r="E65" i="5"/>
  <c r="X65" i="5" s="1"/>
  <c r="I65" i="5"/>
  <c r="F65" i="5"/>
  <c r="R19" i="5"/>
  <c r="X19" i="5"/>
  <c r="H137" i="5"/>
  <c r="R137" i="5"/>
  <c r="J137" i="5"/>
  <c r="I137" i="5"/>
  <c r="E137" i="5"/>
  <c r="X137" i="5" s="1"/>
  <c r="F137" i="5"/>
  <c r="E191" i="5"/>
  <c r="X191" i="5" s="1"/>
  <c r="F191" i="5"/>
  <c r="H225" i="5"/>
  <c r="E225" i="5"/>
  <c r="X225" i="5" s="1"/>
  <c r="R225" i="5"/>
  <c r="F225" i="5"/>
  <c r="J225" i="5"/>
  <c r="I225" i="5"/>
  <c r="R39" i="5"/>
  <c r="X39"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R91" i="5"/>
  <c r="I91" i="5"/>
  <c r="E91" i="5"/>
  <c r="X91" i="5" s="1"/>
  <c r="H97" i="5"/>
  <c r="R97" i="5"/>
  <c r="J97" i="5"/>
  <c r="E97" i="5"/>
  <c r="X97" i="5" s="1"/>
  <c r="I97" i="5"/>
  <c r="F97" i="5"/>
  <c r="H133" i="5"/>
  <c r="F133" i="5"/>
  <c r="R133" i="5"/>
  <c r="J133" i="5"/>
  <c r="I133" i="5"/>
  <c r="G133" i="5"/>
  <c r="E133" i="5"/>
  <c r="X133" i="5" s="1"/>
  <c r="H157" i="5"/>
  <c r="E157" i="5"/>
  <c r="X157" i="5" s="1"/>
  <c r="R157" i="5"/>
  <c r="J157" i="5"/>
  <c r="I157" i="5"/>
  <c r="F157" i="5"/>
  <c r="I371" i="5"/>
  <c r="R371" i="5"/>
  <c r="J371" i="5"/>
  <c r="H371" i="5"/>
  <c r="F371" i="5"/>
  <c r="E371" i="5"/>
  <c r="X27" i="5"/>
  <c r="R27" i="5"/>
  <c r="H81" i="5"/>
  <c r="R81" i="5"/>
  <c r="J81" i="5"/>
  <c r="I81" i="5"/>
  <c r="F81" i="5"/>
  <c r="E81" i="5"/>
  <c r="X81" i="5" s="1"/>
  <c r="H49" i="5"/>
  <c r="R49" i="5"/>
  <c r="J49" i="5"/>
  <c r="E49" i="5"/>
  <c r="X49" i="5" s="1"/>
  <c r="I49" i="5"/>
  <c r="F49" i="5"/>
  <c r="R75" i="5"/>
  <c r="I75" i="5"/>
  <c r="E75" i="5"/>
  <c r="X75" i="5" s="1"/>
  <c r="R87" i="5"/>
  <c r="E87" i="5"/>
  <c r="X87" i="5" s="1"/>
  <c r="I87" i="5"/>
  <c r="E127" i="5"/>
  <c r="X127" i="5" s="1"/>
  <c r="F127" i="5"/>
  <c r="H197" i="5"/>
  <c r="R197" i="5"/>
  <c r="J197" i="5"/>
  <c r="I197" i="5"/>
  <c r="F197" i="5"/>
  <c r="G197" i="5"/>
  <c r="E197" i="5"/>
  <c r="X197" i="5" s="1"/>
  <c r="H129" i="5"/>
  <c r="F129" i="5"/>
  <c r="E129" i="5"/>
  <c r="X129" i="5" s="1"/>
  <c r="I129" i="5"/>
  <c r="R129" i="5"/>
  <c r="J129" i="5"/>
  <c r="G129" i="5"/>
  <c r="R55" i="5"/>
  <c r="E55" i="5"/>
  <c r="X55" i="5" s="1"/>
  <c r="I55" i="5"/>
  <c r="F103" i="5"/>
  <c r="R103" i="5"/>
  <c r="G103" i="5"/>
  <c r="E103" i="5"/>
  <c r="X103" i="5" s="1"/>
  <c r="H117" i="5"/>
  <c r="F117" i="5"/>
  <c r="I117" i="5"/>
  <c r="E117" i="5"/>
  <c r="X117" i="5" s="1"/>
  <c r="R117" i="5"/>
  <c r="J117" i="5"/>
  <c r="G117" i="5"/>
  <c r="G195" i="5"/>
  <c r="R195" i="5"/>
  <c r="F195" i="5"/>
  <c r="H221" i="5"/>
  <c r="R221" i="5"/>
  <c r="J221" i="5"/>
  <c r="F221" i="5"/>
  <c r="I221" i="5"/>
  <c r="E221" i="5"/>
  <c r="X221" i="5" s="1"/>
  <c r="R227" i="5"/>
  <c r="F227" i="5"/>
  <c r="E227" i="5"/>
  <c r="X227" i="5" s="1"/>
  <c r="R335" i="5"/>
  <c r="J335" i="5"/>
  <c r="H335" i="5"/>
  <c r="F335" i="5"/>
  <c r="E335" i="5"/>
  <c r="X335" i="5" s="1"/>
  <c r="X31" i="5"/>
  <c r="F111" i="5"/>
  <c r="E111" i="5"/>
  <c r="X111" i="5" s="1"/>
  <c r="R111" i="5"/>
  <c r="H153" i="5"/>
  <c r="R153" i="5"/>
  <c r="J153" i="5"/>
  <c r="I153" i="5"/>
  <c r="E153" i="5"/>
  <c r="X153" i="5" s="1"/>
  <c r="F153" i="5"/>
  <c r="H201" i="5"/>
  <c r="R201" i="5"/>
  <c r="J201" i="5"/>
  <c r="I201" i="5"/>
  <c r="E201" i="5"/>
  <c r="X201" i="5" s="1"/>
  <c r="F201" i="5"/>
  <c r="R247" i="5"/>
  <c r="E247" i="5"/>
  <c r="F247" i="5"/>
  <c r="R37" i="5"/>
  <c r="I51" i="5"/>
  <c r="R53" i="5"/>
  <c r="I67" i="5"/>
  <c r="I8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I45" i="5"/>
  <c r="E64" i="5"/>
  <c r="G66" i="5"/>
  <c r="H76" i="5"/>
  <c r="E80" i="5"/>
  <c r="G82" i="5"/>
  <c r="E96" i="5"/>
  <c r="G111"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H44" i="5"/>
  <c r="H60" i="5"/>
  <c r="E43" i="5"/>
  <c r="X43" i="5" s="1"/>
  <c r="J45" i="5"/>
  <c r="G48" i="5"/>
  <c r="G49" i="5"/>
  <c r="E53" i="5"/>
  <c r="X53" i="5" s="1"/>
  <c r="I60" i="5"/>
  <c r="J61" i="5"/>
  <c r="G64" i="5"/>
  <c r="G65" i="5"/>
  <c r="I76" i="5"/>
  <c r="J77" i="5"/>
  <c r="G80" i="5"/>
  <c r="G81" i="5"/>
  <c r="I92" i="5"/>
  <c r="J93" i="5"/>
  <c r="G96" i="5"/>
  <c r="G97" i="5"/>
  <c r="AB116" i="5"/>
  <c r="G119" i="5"/>
  <c r="G127" i="5"/>
  <c r="AB128" i="5"/>
  <c r="E136" i="5"/>
  <c r="G137" i="5"/>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E48" i="5"/>
  <c r="G50" i="5"/>
  <c r="R56" i="5"/>
  <c r="X23" i="5"/>
  <c r="AB26" i="5"/>
  <c r="X37" i="5"/>
  <c r="I44" i="5"/>
  <c r="AB22" i="5"/>
  <c r="R25" i="5"/>
  <c r="I43" i="5"/>
  <c r="R45" i="5"/>
  <c r="H48" i="5"/>
  <c r="E52" i="5"/>
  <c r="F53" i="5"/>
  <c r="G54" i="5"/>
  <c r="R61" i="5"/>
  <c r="H64" i="5"/>
  <c r="E68" i="5"/>
  <c r="G70" i="5"/>
  <c r="R77" i="5"/>
  <c r="H80" i="5"/>
  <c r="E84" i="5"/>
  <c r="G86" i="5"/>
  <c r="R93" i="5"/>
  <c r="H96" i="5"/>
  <c r="AB106" i="5"/>
  <c r="E109" i="5"/>
  <c r="X109" i="5" s="1"/>
  <c r="AB122" i="5"/>
  <c r="AB126" i="5"/>
  <c r="E135" i="5"/>
  <c r="X135"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I96" i="5"/>
  <c r="F109" i="5"/>
  <c r="AB132" i="5"/>
  <c r="F135" i="5"/>
  <c r="F139" i="5"/>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E47" i="5"/>
  <c r="X47" i="5" s="1"/>
  <c r="I48" i="5"/>
  <c r="E63" i="5"/>
  <c r="X63" i="5" s="1"/>
  <c r="I64" i="5"/>
  <c r="E79" i="5"/>
  <c r="X79" i="5" s="1"/>
  <c r="I80" i="5"/>
  <c r="I47" i="5"/>
  <c r="I53" i="5"/>
  <c r="F57" i="5"/>
  <c r="G58" i="5"/>
  <c r="I63" i="5"/>
  <c r="F73" i="5"/>
  <c r="G74" i="5"/>
  <c r="I79" i="5"/>
  <c r="G90" i="5"/>
  <c r="I95" i="5"/>
  <c r="F99" i="5"/>
  <c r="F105" i="5"/>
  <c r="E108" i="5"/>
  <c r="X108" i="5" s="1"/>
  <c r="F121" i="5"/>
  <c r="F125" i="5"/>
  <c r="AB136"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E51" i="5"/>
  <c r="X51" i="5" s="1"/>
  <c r="J53" i="5"/>
  <c r="E67" i="5"/>
  <c r="X67" i="5" s="1"/>
  <c r="E83" i="5"/>
  <c r="X83" i="5" s="1"/>
  <c r="G88" i="5"/>
  <c r="E93" i="5"/>
  <c r="X93" i="5" s="1"/>
  <c r="R99" i="5"/>
  <c r="H108" i="5"/>
  <c r="I109" i="5"/>
  <c r="R143" i="5"/>
  <c r="E145" i="5"/>
  <c r="X145" i="5" s="1"/>
  <c r="G151" i="5"/>
  <c r="AB160" i="5"/>
  <c r="R163" i="5"/>
  <c r="I165"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E1428" i="5" s="1"/>
  <c r="X1428" i="5" s="1"/>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E1630" i="5" s="1"/>
  <c r="X1630" i="5" s="1"/>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0" i="5"/>
  <c r="G110" i="5" s="1"/>
  <c r="AB113"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F112" i="5"/>
  <c r="R112" i="5"/>
  <c r="J112" i="5"/>
  <c r="J115" i="5"/>
  <c r="I115" i="5"/>
  <c r="H115"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R5" i="5"/>
  <c r="AB20" i="5"/>
  <c r="R21" i="5"/>
  <c r="AB28" i="5"/>
  <c r="R29" i="5"/>
  <c r="AB36" i="5"/>
  <c r="AB40"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E112" i="5"/>
  <c r="AB115" i="5"/>
  <c r="H120" i="5"/>
  <c r="V122" i="5"/>
  <c r="G122" i="5" s="1"/>
  <c r="E123" i="5"/>
  <c r="X123" i="5" s="1"/>
  <c r="F124" i="5"/>
  <c r="R124" i="5"/>
  <c r="J124" i="5"/>
  <c r="AB125" i="5"/>
  <c r="J127" i="5"/>
  <c r="I127" i="5"/>
  <c r="H127" i="5"/>
  <c r="AB134"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5" i="5"/>
  <c r="AB21" i="5"/>
  <c r="AB29" i="5"/>
  <c r="AB37" i="5"/>
  <c r="AB41" i="5"/>
  <c r="G43" i="5"/>
  <c r="AB45" i="5"/>
  <c r="G47" i="5"/>
  <c r="AB49" i="5"/>
  <c r="G51" i="5"/>
  <c r="AB53" i="5"/>
  <c r="G55" i="5"/>
  <c r="AB57" i="5"/>
  <c r="G59" i="5"/>
  <c r="AB61" i="5"/>
  <c r="G63" i="5"/>
  <c r="AB65" i="5"/>
  <c r="G67" i="5"/>
  <c r="AB69" i="5"/>
  <c r="G71" i="5"/>
  <c r="AB73" i="5"/>
  <c r="G75" i="5"/>
  <c r="AB77" i="5"/>
  <c r="G79" i="5"/>
  <c r="AB81" i="5"/>
  <c r="G83" i="5"/>
  <c r="AB85" i="5"/>
  <c r="G87" i="5"/>
  <c r="AB89" i="5"/>
  <c r="G91" i="5"/>
  <c r="AB93" i="5"/>
  <c r="G95" i="5"/>
  <c r="AB97" i="5"/>
  <c r="V102" i="5"/>
  <c r="G102" i="5" s="1"/>
  <c r="F104" i="5"/>
  <c r="R104" i="5"/>
  <c r="J104" i="5"/>
  <c r="AB105" i="5"/>
  <c r="J107" i="5"/>
  <c r="I107" i="5"/>
  <c r="H107" i="5"/>
  <c r="G112" i="5"/>
  <c r="AB114" i="5"/>
  <c r="F123" i="5"/>
  <c r="AB127" i="5"/>
  <c r="V134" i="5"/>
  <c r="G134" i="5" s="1"/>
  <c r="F136" i="5"/>
  <c r="R136" i="5"/>
  <c r="J136" i="5"/>
  <c r="AB137" i="5"/>
  <c r="J139" i="5"/>
  <c r="I139" i="5"/>
  <c r="H13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G114" i="5" s="1"/>
  <c r="AB117"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H112" i="5"/>
  <c r="F116" i="5"/>
  <c r="R116" i="5"/>
  <c r="J116" i="5"/>
  <c r="X5" i="5"/>
  <c r="J99" i="5"/>
  <c r="I99" i="5"/>
  <c r="H99" i="5"/>
  <c r="G104" i="5"/>
  <c r="I112" i="5"/>
  <c r="F115" i="5"/>
  <c r="E116" i="5"/>
  <c r="AB119" i="5"/>
  <c r="V126" i="5"/>
  <c r="G126" i="5" s="1"/>
  <c r="F128" i="5"/>
  <c r="R128" i="5"/>
  <c r="J128" i="5"/>
  <c r="T128" i="5" s="1"/>
  <c r="AB129" i="5"/>
  <c r="J131" i="5"/>
  <c r="I131" i="5"/>
  <c r="H131" i="5"/>
  <c r="G136" i="5"/>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E115" i="5"/>
  <c r="X115" i="5" s="1"/>
  <c r="J119" i="5"/>
  <c r="I119" i="5"/>
  <c r="H119" i="5"/>
  <c r="AB139" i="5"/>
  <c r="H144" i="5"/>
  <c r="F148" i="5"/>
  <c r="R148" i="5"/>
  <c r="J148" i="5"/>
  <c r="AB19" i="5"/>
  <c r="AB27" i="5"/>
  <c r="X29" i="5"/>
  <c r="X24" i="5"/>
  <c r="R28" i="5"/>
  <c r="X32" i="5"/>
  <c r="AB34" i="5"/>
  <c r="AB38" i="5"/>
  <c r="AB42" i="5"/>
  <c r="AB46" i="5"/>
  <c r="AB50" i="5"/>
  <c r="AB54" i="5"/>
  <c r="AB58" i="5"/>
  <c r="AB62" i="5"/>
  <c r="AB66" i="5"/>
  <c r="AB70" i="5"/>
  <c r="AB74" i="5"/>
  <c r="AB78" i="5"/>
  <c r="AB82" i="5"/>
  <c r="AB86" i="5"/>
  <c r="AB90" i="5"/>
  <c r="AB94" i="5"/>
  <c r="AB98" i="5"/>
  <c r="AB99" i="5"/>
  <c r="H104" i="5"/>
  <c r="V106" i="5"/>
  <c r="G106" i="5" s="1"/>
  <c r="E107" i="5"/>
  <c r="X107" i="5" s="1"/>
  <c r="F108" i="5"/>
  <c r="R108" i="5"/>
  <c r="J108" i="5"/>
  <c r="AB109" i="5"/>
  <c r="J111" i="5"/>
  <c r="I111" i="5"/>
  <c r="H111" i="5"/>
  <c r="G115" i="5"/>
  <c r="G116" i="5"/>
  <c r="AB118" i="5"/>
  <c r="E128" i="5"/>
  <c r="AB131" i="5"/>
  <c r="H136" i="5"/>
  <c r="V138" i="5"/>
  <c r="G138" i="5" s="1"/>
  <c r="E139" i="5"/>
  <c r="X139" i="5" s="1"/>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31" i="5"/>
  <c r="AB25" i="5"/>
  <c r="AB35"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V98" i="5"/>
  <c r="AB111" i="5"/>
  <c r="R115" i="5"/>
  <c r="V118" i="5"/>
  <c r="G118" i="5" s="1"/>
  <c r="E119" i="5"/>
  <c r="AB121" i="5"/>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9" i="5"/>
  <c r="J43" i="5"/>
  <c r="H43" i="5"/>
  <c r="AB47" i="5"/>
  <c r="J50" i="5"/>
  <c r="H50" i="5"/>
  <c r="F50" i="5"/>
  <c r="J54" i="5"/>
  <c r="H54" i="5"/>
  <c r="F54" i="5"/>
  <c r="J58" i="5"/>
  <c r="H58" i="5"/>
  <c r="F58" i="5"/>
  <c r="J59" i="5"/>
  <c r="H59" i="5"/>
  <c r="J62" i="5"/>
  <c r="H62" i="5"/>
  <c r="F62" i="5"/>
  <c r="J63" i="5"/>
  <c r="H63" i="5"/>
  <c r="J66" i="5"/>
  <c r="H66" i="5"/>
  <c r="F66" i="5"/>
  <c r="J67" i="5"/>
  <c r="H67" i="5"/>
  <c r="J70" i="5"/>
  <c r="T70" i="5" s="1"/>
  <c r="H70" i="5"/>
  <c r="F70" i="5"/>
  <c r="J71" i="5"/>
  <c r="H71" i="5"/>
  <c r="AB75" i="5"/>
  <c r="J78" i="5"/>
  <c r="H78" i="5"/>
  <c r="F78" i="5"/>
  <c r="J79" i="5"/>
  <c r="H79" i="5"/>
  <c r="AB83" i="5"/>
  <c r="J86" i="5"/>
  <c r="H86" i="5"/>
  <c r="F86" i="5"/>
  <c r="J87" i="5"/>
  <c r="H87" i="5"/>
  <c r="AB91" i="5"/>
  <c r="AB95" i="5"/>
  <c r="H116" i="5"/>
  <c r="F120" i="5"/>
  <c r="R120" i="5"/>
  <c r="J120" i="5"/>
  <c r="J123" i="5"/>
  <c r="I123" i="5"/>
  <c r="H123" i="5"/>
  <c r="R18" i="5"/>
  <c r="R23" i="5"/>
  <c r="R26" i="5"/>
  <c r="X30" i="5"/>
  <c r="R31" i="5"/>
  <c r="X34" i="5"/>
  <c r="X38" i="5"/>
  <c r="E46" i="5"/>
  <c r="E50" i="5"/>
  <c r="X50" i="5" s="1"/>
  <c r="E54" i="5"/>
  <c r="X54" i="5" s="1"/>
  <c r="E58" i="5"/>
  <c r="X58" i="5" s="1"/>
  <c r="E62" i="5"/>
  <c r="X62" i="5" s="1"/>
  <c r="E66" i="5"/>
  <c r="X66" i="5" s="1"/>
  <c r="E70" i="5"/>
  <c r="X70" i="5" s="1"/>
  <c r="E74" i="5"/>
  <c r="E78" i="5"/>
  <c r="X78" i="5" s="1"/>
  <c r="E82" i="5"/>
  <c r="X82" i="5" s="1"/>
  <c r="E86" i="5"/>
  <c r="X86" i="5" s="1"/>
  <c r="E90" i="5"/>
  <c r="E94" i="5"/>
  <c r="E99" i="5"/>
  <c r="X99" i="5" s="1"/>
  <c r="R100" i="5"/>
  <c r="J100" i="5"/>
  <c r="AB101" i="5"/>
  <c r="J103" i="5"/>
  <c r="I103" i="5"/>
  <c r="H103" i="5"/>
  <c r="G107" i="5"/>
  <c r="G108" i="5"/>
  <c r="AB110" i="5"/>
  <c r="I116" i="5"/>
  <c r="F119" i="5"/>
  <c r="E120" i="5"/>
  <c r="AB123" i="5"/>
  <c r="R127" i="5"/>
  <c r="H128" i="5"/>
  <c r="V130" i="5"/>
  <c r="G130" i="5" s="1"/>
  <c r="E131" i="5"/>
  <c r="X131" i="5" s="1"/>
  <c r="F132" i="5"/>
  <c r="R132" i="5"/>
  <c r="J132" i="5"/>
  <c r="AB133" i="5"/>
  <c r="J135" i="5"/>
  <c r="I135" i="5"/>
  <c r="H135" i="5"/>
  <c r="G139"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59"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2" i="5"/>
  <c r="T260" i="5"/>
  <c r="S148" i="5"/>
  <c r="S489" i="5"/>
  <c r="T371" i="5"/>
  <c r="T335" i="5"/>
  <c r="T435" i="5"/>
  <c r="T347" i="5"/>
  <c r="T431" i="5"/>
  <c r="T177" i="5"/>
  <c r="S509" i="5"/>
  <c r="S145" i="5"/>
  <c r="T156" i="5"/>
  <c r="T191" i="5"/>
  <c r="S191" i="5"/>
  <c r="S201" i="5"/>
  <c r="T180" i="5"/>
  <c r="T163" i="5"/>
  <c r="T211" i="5"/>
  <c r="T382" i="5"/>
  <c r="T82" i="5"/>
  <c r="T121" i="5"/>
  <c r="T248" i="5"/>
  <c r="T59" i="5"/>
  <c r="S83" i="5"/>
  <c r="T48" i="5"/>
  <c r="T64" i="5"/>
  <c r="T80"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24" i="5"/>
  <c r="T136" i="5"/>
  <c r="T169" i="5"/>
  <c r="T203" i="5"/>
  <c r="T119" i="5"/>
  <c r="T148" i="5"/>
  <c r="T108" i="5"/>
  <c r="S51" i="5"/>
  <c r="S59" i="5"/>
  <c r="T74" i="5"/>
  <c r="S121" i="5"/>
  <c r="S175" i="5"/>
  <c r="T184" i="5"/>
  <c r="T224" i="5"/>
  <c r="T325" i="5"/>
  <c r="S359" i="5"/>
  <c r="S75"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45" i="5"/>
  <c r="S53" i="5"/>
  <c r="S81" i="5"/>
  <c r="S93" i="5"/>
  <c r="S159" i="5"/>
  <c r="S169" i="5"/>
  <c r="T117" i="5"/>
  <c r="T181" i="5"/>
  <c r="T129" i="5"/>
  <c r="T193" i="5"/>
  <c r="T204" i="5"/>
  <c r="T292" i="5"/>
  <c r="T140" i="5"/>
  <c r="S43" i="5"/>
  <c r="T91" i="5"/>
  <c r="S111" i="5"/>
  <c r="S143" i="5"/>
  <c r="T152" i="5"/>
  <c r="T212" i="5"/>
  <c r="T296" i="5"/>
  <c r="T54" i="5"/>
  <c r="T62" i="5"/>
  <c r="T67" i="5"/>
  <c r="T86" i="5"/>
  <c r="T68"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03" i="5"/>
  <c r="S135" i="5"/>
  <c r="T125" i="5"/>
  <c r="S157" i="5"/>
  <c r="T45" i="5"/>
  <c r="T53" i="5"/>
  <c r="S73" i="5"/>
  <c r="T81" i="5"/>
  <c r="T104" i="5"/>
  <c r="T137" i="5"/>
  <c r="T171" i="5"/>
  <c r="T219" i="5"/>
  <c r="T240" i="5"/>
  <c r="S117" i="5"/>
  <c r="S181" i="5"/>
  <c r="T116" i="5"/>
  <c r="S129" i="5"/>
  <c r="S193" i="5"/>
  <c r="T109" i="5"/>
  <c r="T172" i="5"/>
  <c r="T329" i="5"/>
  <c r="T51" i="5"/>
  <c r="S63" i="5"/>
  <c r="T83" i="5"/>
  <c r="T185" i="5"/>
  <c r="T359" i="5"/>
  <c r="T43" i="5"/>
  <c r="T78"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S125" i="5"/>
  <c r="T159" i="5"/>
  <c r="T73" i="5"/>
  <c r="S127" i="5"/>
  <c r="T139" i="5"/>
  <c r="T369" i="5"/>
  <c r="T183" i="5"/>
  <c r="T131" i="5"/>
  <c r="T195" i="5"/>
  <c r="T276" i="5"/>
  <c r="S406" i="5"/>
  <c r="S109" i="5"/>
  <c r="T141" i="5"/>
  <c r="S195" i="5"/>
  <c r="T46" i="5"/>
  <c r="T75" i="5"/>
  <c r="T94" i="5"/>
  <c r="T153" i="5"/>
  <c r="S185" i="5"/>
  <c r="T280"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S65" i="5"/>
  <c r="T105" i="5"/>
  <c r="T321" i="5"/>
  <c r="T99" i="5"/>
  <c r="T111" i="5"/>
  <c r="S141" i="5"/>
  <c r="S173" i="5"/>
  <c r="S55" i="5"/>
  <c r="S67" i="5"/>
  <c r="S87" i="5"/>
  <c r="S153" i="5"/>
  <c r="S47" i="5"/>
  <c r="T58" i="5"/>
  <c r="T6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49" i="5"/>
  <c r="S57" i="5"/>
  <c r="T65" i="5"/>
  <c r="S97" i="5"/>
  <c r="T107" i="5"/>
  <c r="T160" i="5"/>
  <c r="T244" i="5"/>
  <c r="T305" i="5"/>
  <c r="T143" i="5"/>
  <c r="T175" i="5"/>
  <c r="S79" i="5"/>
  <c r="T155" i="5"/>
  <c r="T79" i="5"/>
  <c r="T120" i="5"/>
  <c r="T44" i="5"/>
  <c r="T60" i="5"/>
  <c r="T76"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49" i="5"/>
  <c r="T57" i="5"/>
  <c r="T77" i="5"/>
  <c r="T97" i="5"/>
  <c r="T168" i="5"/>
  <c r="T201" i="5"/>
  <c r="T208" i="5"/>
  <c r="T272" i="5"/>
  <c r="T151" i="5"/>
  <c r="T349" i="5"/>
  <c r="T220" i="5"/>
  <c r="T47" i="5"/>
  <c r="T55" i="5"/>
  <c r="S71" i="5"/>
  <c r="T90" i="5"/>
  <c r="T95" i="5"/>
  <c r="T50" i="5"/>
  <c r="T66" i="5"/>
  <c r="T71"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93" i="5"/>
  <c r="T317" i="5"/>
  <c r="T466" i="5"/>
  <c r="T259" i="5"/>
  <c r="T200" i="5"/>
  <c r="T497" i="5"/>
  <c r="T426" i="5"/>
  <c r="T52" i="5"/>
  <c r="T84" i="5"/>
  <c r="T378" i="5"/>
  <c r="T454" i="5"/>
  <c r="T355" i="5"/>
  <c r="T309" i="5"/>
  <c r="T256" i="5"/>
  <c r="T350" i="5"/>
  <c r="T414" i="5"/>
  <c r="T430" i="5"/>
  <c r="T482" i="5"/>
  <c r="T264" i="5"/>
  <c r="T342" i="5"/>
  <c r="T144" i="5"/>
  <c r="T115" i="5"/>
  <c r="T402" i="5"/>
  <c r="T40" i="5"/>
  <c r="T34" i="5"/>
  <c r="J1650" i="5" l="1"/>
  <c r="R1108" i="5"/>
  <c r="J797" i="5"/>
  <c r="R1287" i="5"/>
  <c r="J1711" i="5"/>
  <c r="E2009" i="5"/>
  <c r="X2009" i="5" s="1"/>
  <c r="R1799" i="5"/>
  <c r="J1428" i="5"/>
  <c r="H1630" i="5"/>
  <c r="I1630" i="5"/>
  <c r="J1630" i="5"/>
  <c r="H965" i="5"/>
  <c r="R1630" i="5"/>
  <c r="T42" i="5"/>
  <c r="T21" i="5"/>
  <c r="T31" i="5"/>
  <c r="T29" i="5"/>
  <c r="T39" i="5"/>
  <c r="T19" i="5"/>
  <c r="T20" i="5"/>
  <c r="S18" i="5"/>
  <c r="T30" i="5"/>
  <c r="T27" i="5"/>
  <c r="S28" i="5"/>
  <c r="T38" i="5"/>
  <c r="T25" i="5"/>
  <c r="T32" i="5"/>
  <c r="S26" i="5"/>
  <c r="T23" i="5"/>
  <c r="S27" i="5"/>
  <c r="T36" i="5"/>
  <c r="S37" i="5"/>
  <c r="T35" i="5"/>
  <c r="S25" i="5"/>
  <c r="S19" i="5"/>
  <c r="T18" i="5"/>
  <c r="T28" i="5"/>
  <c r="T37" i="5"/>
  <c r="T6" i="5"/>
  <c r="S31" i="5"/>
  <c r="T24" i="5"/>
  <c r="T26" i="5"/>
  <c r="S39" i="5"/>
  <c r="T5" i="5"/>
  <c r="T22" i="5"/>
  <c r="B33" i="5" l="1"/>
  <c r="C33" i="5"/>
  <c r="C11" i="6"/>
  <c r="C8" i="6"/>
  <c r="C9" i="6"/>
  <c r="C4" i="6"/>
  <c r="C10"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2"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F89" i="5"/>
  <c r="R744" i="5"/>
  <c r="F260" i="5"/>
  <c r="F765" i="5"/>
  <c r="H744" i="5"/>
  <c r="E560" i="5"/>
  <c r="H260" i="5"/>
  <c r="H2323" i="5"/>
  <c r="E101" i="5"/>
  <c r="R1327" i="5"/>
  <c r="E572" i="5"/>
  <c r="H560" i="5"/>
  <c r="F461" i="5"/>
  <c r="G1202" i="5"/>
  <c r="R1202" i="5"/>
  <c r="H572" i="5"/>
  <c r="I560" i="5"/>
  <c r="G260" i="5"/>
  <c r="F1663" i="5"/>
  <c r="J1202" i="5"/>
  <c r="G764" i="5"/>
  <c r="I572" i="5"/>
  <c r="J560" i="5"/>
  <c r="J295" i="5"/>
  <c r="I260" i="5"/>
  <c r="J870" i="5"/>
  <c r="F560" i="5"/>
  <c r="I101"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J113" i="5"/>
  <c r="F113" i="5"/>
  <c r="E263" i="5"/>
  <c r="I113" i="5"/>
  <c r="F263" i="5"/>
  <c r="F670" i="5"/>
  <c r="E113"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8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85"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F85" i="5"/>
  <c r="R85" i="5"/>
  <c r="J1840" i="5"/>
  <c r="H1694" i="5"/>
  <c r="E1315" i="5"/>
  <c r="X1315" i="5" s="1"/>
  <c r="J1084" i="5"/>
  <c r="I522" i="5"/>
  <c r="R437" i="5"/>
  <c r="I291" i="5"/>
  <c r="J85" i="5"/>
  <c r="T85" i="5" s="1"/>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F100"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E100"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E69"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69" i="5"/>
  <c r="R6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J69" i="5"/>
  <c r="T69" i="5" s="1"/>
  <c r="I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G85"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G6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G113"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H101" i="5"/>
  <c r="J101"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G101" i="5"/>
  <c r="I389" i="5"/>
  <c r="F389" i="5"/>
  <c r="G189" i="5"/>
  <c r="H100" i="5"/>
  <c r="I100" i="5"/>
  <c r="F913" i="5"/>
  <c r="H710" i="5"/>
  <c r="H425" i="5"/>
  <c r="H192" i="5"/>
  <c r="I2211" i="5"/>
  <c r="R2211" i="5"/>
  <c r="J2211" i="5"/>
  <c r="H2211" i="5"/>
  <c r="F2211" i="5"/>
  <c r="J2379" i="5"/>
  <c r="I2379" i="5"/>
  <c r="E2379" i="5"/>
  <c r="X2379" i="5" s="1"/>
  <c r="J1307" i="5"/>
  <c r="I1307" i="5"/>
  <c r="J1323" i="5"/>
  <c r="F1323" i="5"/>
  <c r="R41" i="5"/>
  <c r="H89" i="5"/>
  <c r="R89" i="5"/>
  <c r="E89" i="5"/>
  <c r="I89" i="5"/>
  <c r="J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J130" i="5"/>
  <c r="H130" i="5"/>
  <c r="F130" i="5"/>
  <c r="R130" i="5"/>
  <c r="I130" i="5"/>
  <c r="E130" i="5"/>
  <c r="R400" i="5"/>
  <c r="J400" i="5"/>
  <c r="I400" i="5"/>
  <c r="H400" i="5"/>
  <c r="F400" i="5"/>
  <c r="E400" i="5"/>
  <c r="G353" i="5"/>
  <c r="J202" i="5"/>
  <c r="H202" i="5"/>
  <c r="F202" i="5"/>
  <c r="I202" i="5"/>
  <c r="E202" i="5"/>
  <c r="R202" i="5"/>
  <c r="J114" i="5"/>
  <c r="H114" i="5"/>
  <c r="F114" i="5"/>
  <c r="R114" i="5"/>
  <c r="I114" i="5"/>
  <c r="E114" i="5"/>
  <c r="J102" i="5"/>
  <c r="H102" i="5"/>
  <c r="F102" i="5"/>
  <c r="R102" i="5"/>
  <c r="I102" i="5"/>
  <c r="E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18" i="5"/>
  <c r="H118" i="5"/>
  <c r="F118" i="5"/>
  <c r="E118" i="5"/>
  <c r="R118" i="5"/>
  <c r="I118" i="5"/>
  <c r="J138" i="5"/>
  <c r="H138" i="5"/>
  <c r="F138" i="5"/>
  <c r="I138" i="5"/>
  <c r="E138" i="5"/>
  <c r="R138" i="5"/>
  <c r="J190" i="5"/>
  <c r="H190" i="5"/>
  <c r="F190" i="5"/>
  <c r="R190" i="5"/>
  <c r="I190" i="5"/>
  <c r="E190" i="5"/>
  <c r="A25" i="6"/>
  <c r="B57" i="4"/>
  <c r="A40" i="6" s="1"/>
  <c r="B51" i="4"/>
  <c r="A35" i="6" s="1"/>
  <c r="B69" i="4"/>
  <c r="A50" i="6" s="1"/>
  <c r="B63" i="4"/>
  <c r="A45" i="6" s="1"/>
  <c r="F67" i="6"/>
  <c r="F31" i="6"/>
  <c r="F46" i="6"/>
  <c r="F41" i="6"/>
  <c r="H41" i="6" s="1"/>
  <c r="D41" i="6" s="1"/>
  <c r="F36" i="6"/>
  <c r="H36" i="6" s="1"/>
  <c r="D36" i="6" s="1"/>
  <c r="F51" i="6"/>
  <c r="H51" i="6" s="1"/>
  <c r="D51" i="6" s="1"/>
  <c r="J2477" i="5"/>
  <c r="I2477" i="5"/>
  <c r="E2477" i="5"/>
  <c r="X2477" i="5" s="1"/>
  <c r="R2477" i="5"/>
  <c r="H2477" i="5"/>
  <c r="G2477" i="5"/>
  <c r="F2477" i="5"/>
  <c r="F45" i="6"/>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J122" i="5"/>
  <c r="H122" i="5"/>
  <c r="F122" i="5"/>
  <c r="R122" i="5"/>
  <c r="I122" i="5"/>
  <c r="E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J98" i="5"/>
  <c r="H98" i="5"/>
  <c r="F98" i="5"/>
  <c r="E98" i="5"/>
  <c r="R98" i="5"/>
  <c r="I98" i="5"/>
  <c r="G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J106" i="5"/>
  <c r="H106" i="5"/>
  <c r="F106" i="5"/>
  <c r="I106" i="5"/>
  <c r="E106" i="5"/>
  <c r="R106" i="5"/>
  <c r="G210" i="5"/>
  <c r="J126" i="5"/>
  <c r="H126" i="5"/>
  <c r="F126" i="5"/>
  <c r="R126" i="5"/>
  <c r="I126" i="5"/>
  <c r="E126" i="5"/>
  <c r="G166" i="5"/>
  <c r="J134" i="5"/>
  <c r="H134" i="5"/>
  <c r="F134" i="5"/>
  <c r="R134" i="5"/>
  <c r="I134" i="5"/>
  <c r="E134" i="5"/>
  <c r="E318" i="5"/>
  <c r="J318" i="5"/>
  <c r="F318" i="5"/>
  <c r="R318" i="5"/>
  <c r="I318" i="5"/>
  <c r="H318" i="5"/>
  <c r="J110" i="5"/>
  <c r="H110" i="5"/>
  <c r="F110" i="5"/>
  <c r="R110" i="5"/>
  <c r="I110" i="5"/>
  <c r="E110" i="5"/>
  <c r="S564" i="5"/>
  <c r="S410" i="5"/>
  <c r="S361" i="5"/>
  <c r="S224" i="5"/>
  <c r="S540" i="5"/>
  <c r="S119" i="5"/>
  <c r="S358" i="5"/>
  <c r="S144" i="5"/>
  <c r="S480" i="5"/>
  <c r="S147" i="5"/>
  <c r="S544" i="5"/>
  <c r="S115" i="5"/>
  <c r="S351" i="5"/>
  <c r="S176" i="5"/>
  <c r="S561" i="5"/>
  <c r="S457" i="5"/>
  <c r="S276" i="5"/>
  <c r="S220" i="5"/>
  <c r="S325" i="5"/>
  <c r="S309" i="5"/>
  <c r="S48" i="5"/>
  <c r="S371" i="5"/>
  <c r="S128" i="5"/>
  <c r="S54"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66" i="5"/>
  <c r="S369" i="5"/>
  <c r="S112" i="5"/>
  <c r="S349" i="5"/>
  <c r="S229" i="5"/>
  <c r="S160" i="5"/>
  <c r="S284" i="5"/>
  <c r="S84" i="5"/>
  <c r="S268" i="5"/>
  <c r="S131" i="5"/>
  <c r="S236" i="5"/>
  <c r="S107" i="5"/>
  <c r="S243" i="5"/>
  <c r="S78"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108" i="5"/>
  <c r="S94" i="5"/>
  <c r="S529" i="5"/>
  <c r="S60"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96" i="5"/>
  <c r="S132" i="5"/>
  <c r="S505"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68" i="5"/>
  <c r="S299" i="5"/>
  <c r="S61" i="5"/>
  <c r="S62" i="5"/>
  <c r="S244" i="5"/>
  <c r="S252" i="5"/>
  <c r="S58" i="5"/>
  <c r="S204" i="5"/>
  <c r="S323" i="5"/>
  <c r="S525" i="5"/>
  <c r="S367" i="5"/>
  <c r="S379" i="5"/>
  <c r="S50"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20" i="5"/>
  <c r="S23" i="5"/>
  <c r="S22" i="5"/>
  <c r="T41" i="5"/>
  <c r="S34" i="5"/>
  <c r="S5" i="5"/>
  <c r="S21" i="5"/>
  <c r="S24" i="5"/>
  <c r="S36" i="5"/>
  <c r="S32" i="5"/>
  <c r="S35" i="5"/>
  <c r="S38" i="5"/>
  <c r="S42" i="5"/>
  <c r="S29" i="5"/>
  <c r="S6" i="5"/>
  <c r="S30" i="5"/>
  <c r="V33" i="5" l="1"/>
  <c r="G33" i="5" s="1"/>
  <c r="AB33" i="5"/>
  <c r="H45" i="6"/>
  <c r="D45"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41" i="5"/>
  <c r="C40" i="6" l="1"/>
  <c r="R33" i="5"/>
  <c r="F33" i="5"/>
  <c r="J33" i="5"/>
  <c r="E33" i="5"/>
  <c r="H33" i="5"/>
  <c r="I33" i="5"/>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0" i="5"/>
  <c r="T11" i="5"/>
  <c r="T9" i="5"/>
  <c r="T12" i="5"/>
  <c r="T16" i="5"/>
  <c r="T8" i="5"/>
  <c r="T13" i="5"/>
  <c r="T33" i="5"/>
  <c r="T7" i="5"/>
  <c r="T14" i="5"/>
  <c r="T17" i="5"/>
  <c r="X33" i="5" l="1"/>
  <c r="C68" i="6"/>
  <c r="X13" i="5"/>
  <c r="X10" i="5"/>
  <c r="D65" i="6"/>
  <c r="X9" i="5"/>
  <c r="X12" i="5"/>
  <c r="X14" i="5"/>
  <c r="X17" i="5"/>
  <c r="D66" i="6"/>
  <c r="C67" i="6"/>
  <c r="X11" i="5"/>
  <c r="X15" i="5"/>
  <c r="X8" i="5"/>
  <c r="X7" i="5"/>
  <c r="G69" i="6"/>
  <c r="H69" i="6" s="1"/>
  <c r="H70" i="6" s="1"/>
  <c r="D2" i="6" s="1"/>
  <c r="X16" i="5"/>
  <c r="D55" i="6"/>
  <c r="C55" i="6"/>
  <c r="D56" i="6"/>
  <c r="C56" i="6"/>
  <c r="S7" i="5"/>
  <c r="S13" i="5"/>
  <c r="S16" i="5"/>
  <c r="S10" i="5"/>
  <c r="S33" i="5"/>
  <c r="S9" i="5"/>
  <c r="S12" i="5"/>
  <c r="S17" i="5"/>
  <c r="S11" i="5"/>
  <c r="S8"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<sst xmlns="http://schemas.openxmlformats.org/spreadsheetml/2006/main" count="22226" uniqueCount="15617">
  <si>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</si>
  <si>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</si>
  <si>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</si>
  <si>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</si>
  <si>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</si>
  <si>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</si>
  <si>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</si>
  <si>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</si>
  <si>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</si>
  <si>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</si>
  <si>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</si>
  <si>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</si>
  <si>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</si>
  <si>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</si>
  <si>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</si>
  <si>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</si>
  <si>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</si>
  <si>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</si>
  <si>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</si>
  <si>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</si>
  <si>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</si>
  <si>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</si>
  <si>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</si>
  <si>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</si>
  <si>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</si>
  <si>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</si>
  <si>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</si>
  <si>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</si>
  <si>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</si>
  <si>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</si>
  <si>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</si>
  <si>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</si>
  <si>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</si>
  <si>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</si>
  <si>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</si>
  <si>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</si>
  <si>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</si>
  <si>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</si>
  <si>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</si>
  <si>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</si>
  <si>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</si>
  <si>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</si>
  <si>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</si>
  <si>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</si>
  <si>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</si>
  <si>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</si>
  <si>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</si>
  <si>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</si>
  <si>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</si>
  <si>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</si>
  <si>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</si>
  <si>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</si>
  <si>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</si>
  <si>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</si>
  <si>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</si>
  <si>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</si>
  <si>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</si>
  <si>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</si>
  <si>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</si>
  <si>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</si>
  <si>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</si>
  <si>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</si>
  <si>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</si>
  <si>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</si>
  <si>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</si>
  <si>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</si>
  <si>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</si>
  <si>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</si>
  <si>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</si>
  <si>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</si>
  <si>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</si>
  <si>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</si>
  <si>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</si>
  <si>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</si>
  <si>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</si>
  <si>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</si>
  <si>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</si>
  <si>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</si>
  <si>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</si>
  <si>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</si>
  <si>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</si>
  <si>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</si>
  <si>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</si>
  <si>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</si>
  <si>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</si>
  <si>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</si>
  <si>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</si>
  <si>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</si>
  <si>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</si>
  <si>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</si>
  <si>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</si>
  <si>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</si>
  <si>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</si>
  <si>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</si>
  <si>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</si>
  <si>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</si>
  <si>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</si>
  <si>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</si>
  <si>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</si>
  <si>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</si>
  <si>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</si>
  <si>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</si>
  <si>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</si>
  <si>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</si>
  <si>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</si>
  <si>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</si>
  <si>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</si>
  <si>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</si>
  <si>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</si>
  <si>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</si>
  <si>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</si>
  <si>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</si>
  <si>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</si>
  <si>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</si>
  <si>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</si>
  <si>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</si>
  <si>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</si>
  <si>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</si>
  <si>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</si>
  <si>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</si>
  <si>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</si>
  <si>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</si>
  <si>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</si>
  <si>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</si>
  <si>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</si>
  <si>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</si>
  <si>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</si>
  <si>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</si>
  <si>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</si>
  <si>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</si>
  <si>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</si>
  <si>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</si>
  <si>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</si>
  <si>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</si>
  <si>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</si>
  <si>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</si>
  <si>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</si>
  <si>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</si>
  <si>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</si>
  <si>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</si>
  <si>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</si>
  <si>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</si>
  <si>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</si>
  <si>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</si>
  <si>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</si>
  <si>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</si>
  <si>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</si>
  <si>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</si>
  <si>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</si>
  <si>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</si>
  <si>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</si>
  <si>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</si>
  <si>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</si>
  <si>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</si>
  <si>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</si>
  <si>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</si>
  <si>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</si>
  <si>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</si>
  <si>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</si>
  <si>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</si>
  <si>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</si>
  <si>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</si>
  <si>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</si>
  <si>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</si>
  <si>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</si>
  <si>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</si>
  <si>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</si>
  <si>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</si>
  <si>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</si>
  <si>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</si>
  <si>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</si>
  <si>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</si>
  <si>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</si>
  <si>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</si>
  <si>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</si>
  <si>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</si>
  <si>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</si>
  <si>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</si>
  <si>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</si>
  <si>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</si>
  <si>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</si>
  <si>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</si>
  <si>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</si>
  <si>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</si>
  <si>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</si>
  <si>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</si>
  <si>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</si>
  <si>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</si>
  <si>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</si>
  <si>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</si>
  <si>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</si>
  <si>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</si>
  <si>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</si>
  <si>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</si>
  <si>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</si>
  <si>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</si>
  <si>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</si>
  <si>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</si>
  <si>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</si>
  <si>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</si>
  <si>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</si>
  <si>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</si>
  <si>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</si>
  <si>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</si>
  <si>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</si>
  <si>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</si>
  <si>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</si>
  <si>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</si>
  <si>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</si>
  <si>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</si>
  <si>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</si>
  <si>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</si>
  <si>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</si>
  <si>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</si>
  <si>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</si>
  <si>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</si>
  <si>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</si>
  <si>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</si>
  <si>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</si>
  <si>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</si>
  <si>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</si>
  <si>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</si>
  <si>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</si>
  <si>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</si>
  <si>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</si>
  <si>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</si>
  <si>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</si>
  <si>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</si>
  <si>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</si>
  <si>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</si>
  <si>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</si>
  <si>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</si>
  <si>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</si>
  <si>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</si>
  <si>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</si>
  <si>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</si>
  <si>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</si>
  <si>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</si>
  <si>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</si>
  <si>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</si>
  <si>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</si>
  <si>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</si>
  <si>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</si>
  <si>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</si>
  <si>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</si>
  <si>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</si>
  <si>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</si>
  <si>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</si>
  <si>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</si>
  <si>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</si>
  <si>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</si>
  <si>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</si>
  <si>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</si>
  <si>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</si>
  <si>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</si>
  <si>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</si>
  <si>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</si>
  <si>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</si>
  <si>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</si>
  <si>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</si>
  <si>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</si>
  <si>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</si>
  <si>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</si>
  <si>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</si>
  <si>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</si>
  <si>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</si>
  <si>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</si>
  <si>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</si>
  <si>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</si>
  <si>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</si>
  <si>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</si>
  <si>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</si>
  <si>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</si>
  <si>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</si>
  <si>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</si>
  <si>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</si>
  <si>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</si>
  <si>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</si>
  <si>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</si>
  <si>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</si>
  <si>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</si>
  <si>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</si>
  <si>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</si>
  <si>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</si>
  <si>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</si>
  <si>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</si>
  <si>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</si>
  <si>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</si>
  <si>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</si>
  <si>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</si>
  <si>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</si>
  <si>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</si>
  <si>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</si>
  <si>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</si>
  <si>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</si>
  <si>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</si>
  <si>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</si>
  <si>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</si>
  <si>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</si>
  <si>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</si>
  <si>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</si>
  <si>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</si>
  <si>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</si>
  <si>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</si>
  <si>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</si>
  <si>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</si>
  <si>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</si>
  <si>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</si>
  <si>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</si>
  <si>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</si>
  <si>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</si>
  <si>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</si>
  <si>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</si>
  <si>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</si>
  <si>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</si>
  <si>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</si>
  <si>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</si>
  <si>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</si>
  <si>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</si>
  <si>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</si>
  <si>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</si>
  <si>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</si>
  <si>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</si>
  <si>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</si>
  <si>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</si>
  <si>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</si>
  <si>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</si>
  <si>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</si>
  <si>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</si>
  <si>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</si>
  <si>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</si>
  <si>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</si>
  <si>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</si>
  <si>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</si>
  <si>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</si>
  <si>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</si>
  <si>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</si>
  <si>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</si>
  <si>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</si>
  <si>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</si>
  <si>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</si>
  <si>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</si>
  <si>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</si>
  <si>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</si>
  <si>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</si>
  <si>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</si>
  <si>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</si>
  <si>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</si>
  <si>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</si>
  <si>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</si>
  <si>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</si>
  <si>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</si>
  <si>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</si>
  <si>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</si>
  <si>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</si>
  <si>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</si>
  <si>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</si>
  <si>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</si>
  <si>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</si>
  <si>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</si>
  <si>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</si>
  <si>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</si>
  <si>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</si>
  <si>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</si>
  <si>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</si>
  <si>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</si>
  <si>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</si>
  <si>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</si>
  <si>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</si>
  <si>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</si>
  <si>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</si>
  <si>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</si>
  <si>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</si>
  <si>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</si>
  <si>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</si>
  <si>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</si>
  <si>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</si>
  <si>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</si>
  <si>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</si>
  <si>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</si>
  <si>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</si>
  <si>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</si>
  <si>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</si>
  <si>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</si>
  <si>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</si>
  <si>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</si>
  <si>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</si>
  <si>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</si>
  <si>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</si>
  <si>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</si>
  <si>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</si>
  <si>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</si>
  <si>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</si>
  <si>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</si>
  <si>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</si>
  <si>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</si>
  <si>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</si>
  <si>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</si>
  <si>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</si>
  <si>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</si>
  <si>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</si>
  <si>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</si>
  <si>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</si>
  <si>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</si>
  <si>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</si>
  <si>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</si>
  <si>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</si>
  <si>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</si>
  <si>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</si>
  <si>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</si>
  <si>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</si>
  <si>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</si>
  <si>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</si>
  <si>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</si>
  <si>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</si>
  <si>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</si>
  <si>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</si>
  <si>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</si>
  <si>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</si>
  <si>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</si>
  <si>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</si>
  <si>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</si>
  <si>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</si>
  <si>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</si>
  <si>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</si>
  <si>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</si>
  <si>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</si>
  <si>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</si>
  <si>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</si>
  <si>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</si>
  <si>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</si>
  <si>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</si>
  <si>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</si>
  <si>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</si>
  <si>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</si>
  <si>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</si>
  <si>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</si>
  <si>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</si>
  <si>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</si>
  <si>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</si>
  <si>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</si>
  <si>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</si>
  <si>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</si>
  <si>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</si>
  <si>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</si>
  <si>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</si>
  <si>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</si>
  <si>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</si>
  <si>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</si>
  <si>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</si>
  <si>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</si>
  <si>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</si>
  <si>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</si>
  <si>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</si>
  <si>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</si>
  <si>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</si>
  <si>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</si>
  <si>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</si>
  <si>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</si>
  <si>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</si>
  <si>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</si>
  <si>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</si>
  <si>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</si>
  <si>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</si>
  <si>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</si>
  <si>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</si>
  <si>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</si>
  <si>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</si>
  <si>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</si>
  <si>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</si>
  <si>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</si>
  <si>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</si>
  <si>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</si>
  <si>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</si>
  <si>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</si>
  <si>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</si>
  <si>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</si>
  <si>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</si>
  <si>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</si>
  <si>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</si>
  <si>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</si>
  <si>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</si>
  <si>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</si>
  <si>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</si>
  <si>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</si>
  <si>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</si>
  <si>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</si>
  <si>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</si>
  <si>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</si>
  <si>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</si>
  <si>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</si>
  <si>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</si>
  <si>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</si>
  <si>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</si>
  <si>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</si>
  <si>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</si>
  <si>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</si>
  <si>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</si>
  <si>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</si>
  <si>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</si>
  <si>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</si>
  <si>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</si>
  <si>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</si>
  <si>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</si>
  <si>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</si>
  <si>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</si>
  <si>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</si>
  <si>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</si>
  <si>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</si>
  <si>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</si>
  <si>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</si>
  <si>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</si>
  <si>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</si>
  <si>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</si>
  <si>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</si>
  <si>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</si>
  <si>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</si>
  <si>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</si>
  <si>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</si>
  <si>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</si>
  <si>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</si>
  <si>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</si>
  <si>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</si>
  <si>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</si>
  <si>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</si>
  <si>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</si>
  <si>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</si>
  <si>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</si>
  <si>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</si>
  <si>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</si>
  <si>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</si>
  <si>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</si>
  <si>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</si>
  <si>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</si>
  <si>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</si>
  <si>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</si>
  <si>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</si>
  <si>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</si>
  <si>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</si>
  <si>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</si>
  <si>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</si>
  <si>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</si>
  <si>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</si>
  <si>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</si>
  <si>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</si>
  <si>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</si>
  <si>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</si>
  <si>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</si>
  <si>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</si>
  <si>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</si>
  <si>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</si>
  <si>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</si>
  <si>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</si>
  <si>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</si>
  <si>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</si>
  <si>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</si>
  <si>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</si>
  <si>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</si>
  <si>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</si>
  <si>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</si>
  <si>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</si>
  <si>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</si>
  <si>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</si>
  <si>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</si>
  <si>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</si>
  <si>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</si>
  <si>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</si>
  <si>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</si>
  <si>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</si>
  <si>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</si>
  <si>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</si>
  <si>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</si>
  <si>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</si>
  <si>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</si>
  <si>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</si>
  <si>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</si>
  <si>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</si>
  <si>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</si>
  <si>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</si>
  <si>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</si>
  <si>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</si>
  <si>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</si>
  <si>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</si>
  <si>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</si>
  <si>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</si>
  <si>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</si>
  <si>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</si>
  <si>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</si>
  <si>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</si>
  <si>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</si>
  <si>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</si>
  <si>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</si>
  <si>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</si>
  <si>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</si>
  <si>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</si>
  <si>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</si>
  <si>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</si>
  <si>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</si>
  <si>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</si>
  <si>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</si>
  <si>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</si>
  <si>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</si>
  <si>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</si>
  <si>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</si>
  <si>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</si>
  <si>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</si>
  <si>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</si>
  <si>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</si>
  <si>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</si>
  <si>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</si>
  <si>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</si>
  <si>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</si>
  <si>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</si>
  <si>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</si>
  <si>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</si>
  <si>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</si>
  <si>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</si>
  <si>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</si>
  <si>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</si>
  <si>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</si>
  <si>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</si>
  <si>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</si>
  <si>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</si>
  <si>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</si>
  <si>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</si>
  <si>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</si>
  <si>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</si>
  <si>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</si>
  <si>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</si>
  <si>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</si>
  <si>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</si>
  <si>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</si>
  <si>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</si>
  <si>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</si>
  <si>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</si>
  <si>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</si>
  <si>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</si>
  <si>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</si>
  <si>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</si>
  <si>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</si>
  <si>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</si>
  <si>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</si>
  <si>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</si>
  <si>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</si>
  <si>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</si>
  <si>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</si>
  <si>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</si>
  <si>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</si>
  <si>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</si>
  <si>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</si>
  <si>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</si>
  <si>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</si>
  <si>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</si>
  <si>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</si>
  <si>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</si>
  <si>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</si>
  <si>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</si>
  <si>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</si>
  <si>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</si>
  <si>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</si>
  <si>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</si>
  <si>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</si>
  <si>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</si>
  <si>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</si>
  <si>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</si>
  <si>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</si>
  <si>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</si>
  <si>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</si>
  <si>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</si>
  <si>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</si>
  <si>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</si>
  <si>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</si>
  <si>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</si>
  <si>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</si>
  <si>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</si>
  <si>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</si>
  <si>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</si>
  <si>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</si>
  <si>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</si>
  <si>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</si>
  <si>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</si>
  <si>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</si>
  <si>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</si>
  <si>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</si>
  <si>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</si>
  <si>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</si>
  <si>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</si>
  <si>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</si>
  <si>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</si>
  <si>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</si>
  <si>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</si>
  <si>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</si>
  <si>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</si>
  <si>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</si>
  <si>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</si>
  <si>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</si>
  <si>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</si>
  <si>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</si>
  <si>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</si>
  <si>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</si>
  <si>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</si>
  <si>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</si>
  <si>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</si>
  <si>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</si>
  <si>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</si>
  <si>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</si>
  <si>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</si>
  <si>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</si>
  <si>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</si>
  <si>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</si>
  <si>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</si>
  <si>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</si>
  <si>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</si>
  <si>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</si>
  <si>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</si>
  <si>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</si>
  <si>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</si>
  <si>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</si>
  <si>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</si>
  <si>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</si>
  <si>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</si>
  <si>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</si>
  <si>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</si>
  <si>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</si>
  <si>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</si>
  <si>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</si>
  <si>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</si>
  <si>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</si>
  <si>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</si>
  <si>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</si>
  <si>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</si>
  <si>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</si>
  <si>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</si>
  <si>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</si>
  <si>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</si>
  <si>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</si>
  <si>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</si>
  <si>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</si>
  <si>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</si>
  <si>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</si>
  <si>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</si>
  <si>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</si>
  <si>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</si>
  <si>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</si>
  <si>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</si>
  <si>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</si>
  <si>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</si>
  <si>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</si>
  <si>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</si>
  <si>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</si>
  <si>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</si>
  <si>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</si>
  <si>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</si>
  <si>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</si>
  <si>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</si>
  <si>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</si>
  <si>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</si>
  <si>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</si>
  <si>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</si>
  <si>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</si>
  <si>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</si>
  <si>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</si>
  <si>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</si>
  <si>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</si>
  <si>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</si>
  <si>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</si>
  <si>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</si>
  <si>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</si>
  <si>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</si>
  <si>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</si>
  <si>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</si>
  <si>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</si>
  <si>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</si>
  <si>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</si>
  <si>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</si>
  <si>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</si>
  <si>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</si>
  <si>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</si>
  <si>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</si>
  <si>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</si>
  <si>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</si>
  <si>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</si>
  <si>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</si>
  <si>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</si>
  <si>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</si>
  <si>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</si>
  <si>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</si>
  <si>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</si>
  <si>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</si>
  <si>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</si>
  <si>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</si>
  <si>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</si>
  <si>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</si>
  <si>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</si>
  <si>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</si>
  <si>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</si>
  <si>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</si>
  <si>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</si>
  <si>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</si>
  <si>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</si>
  <si>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</si>
  <si>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</si>
  <si>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</si>
  <si>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</si>
  <si>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</si>
  <si>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</si>
  <si>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</si>
  <si>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</si>
  <si>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</si>
  <si>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</si>
  <si>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</si>
  <si>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</si>
  <si>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</si>
  <si>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</si>
  <si>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</si>
  <si>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</si>
  <si>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</si>
  <si>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</si>
  <si>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</si>
  <si>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</si>
  <si>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</si>
  <si>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</si>
  <si>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</si>
  <si>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</si>
  <si>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</si>
  <si>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</si>
  <si>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</si>
  <si>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</si>
  <si>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</si>
  <si>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</si>
  <si>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</si>
  <si>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</si>
  <si>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</si>
  <si>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</si>
  <si>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</si>
  <si>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</si>
  <si>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</si>
  <si>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</si>
  <si>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</si>
  <si>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</si>
  <si>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</si>
  <si>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</si>
  <si>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</si>
  <si>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</si>
  <si>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</si>
  <si>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</si>
  <si>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</si>
  <si>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</si>
  <si>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</si>
  <si>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</si>
  <si>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</si>
  <si>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</si>
  <si>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</si>
  <si>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</si>
  <si>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</si>
  <si>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</si>
  <si>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</si>
  <si>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</si>
  <si>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</si>
  <si>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</si>
  <si>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</si>
  <si>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</si>
  <si>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</si>
  <si>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</si>
  <si>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</si>
  <si>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</si>
  <si>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</si>
  <si>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</si>
  <si>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</si>
  <si>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</si>
  <si>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</si>
  <si>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</si>
  <si>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</si>
  <si>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</si>
  <si>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</si>
  <si>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</si>
  <si>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</si>
  <si>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</si>
  <si>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</si>
  <si>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</si>
  <si>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</si>
  <si>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</si>
  <si>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</si>
  <si>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</si>
  <si>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</si>
  <si>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</si>
  <si>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</si>
  <si>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</si>
  <si>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</si>
  <si>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</si>
  <si>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</si>
  <si>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</si>
  <si>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</si>
  <si>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</si>
  <si>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</si>
  <si>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</si>
  <si>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</si>
  <si>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</si>
  <si>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</si>
  <si>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</si>
  <si>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</si>
  <si>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</si>
  <si>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</si>
  <si>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</si>
  <si>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</si>
  <si>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</si>
  <si>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</si>
  <si>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</si>
  <si>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</si>
  <si>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</si>
  <si>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</si>
  <si>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</si>
  <si>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</si>
  <si>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</si>
  <si>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</si>
  <si>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</si>
  <si>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</si>
  <si>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</si>
  <si>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</si>
  <si>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</si>
  <si>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</si>
  <si>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</si>
  <si>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</si>
  <si>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</si>
  <si>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</si>
  <si>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</si>
  <si>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</si>
  <si>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</si>
  <si>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</si>
  <si>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</si>
  <si>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</si>
  <si>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</si>
  <si>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</si>
  <si>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</si>
  <si>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</si>
  <si>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</si>
  <si>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</si>
  <si>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</si>
  <si>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</si>
  <si>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</si>
  <si>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</si>
  <si>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</si>
  <si>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</si>
  <si>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</si>
  <si>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</si>
  <si>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</si>
  <si>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</si>
  <si>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</si>
  <si>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</si>
  <si>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</si>
  <si>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</si>
  <si>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</si>
  <si>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</si>
  <si>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</si>
  <si>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</si>
  <si>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</si>
  <si>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</si>
  <si>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</si>
  <si>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</si>
  <si>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</si>
  <si>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</si>
  <si>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</si>
  <si>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</si>
  <si>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</si>
  <si>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</si>
  <si>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</si>
  <si>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</si>
  <si>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</si>
  <si>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</si>
  <si>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</si>
  <si>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</si>
  <si>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</si>
  <si>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</si>
  <si>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</si>
  <si>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</si>
  <si>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</si>
  <si>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</si>
  <si>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</si>
  <si>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</si>
  <si>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</si>
  <si>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</si>
  <si>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</si>
  <si>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</si>
  <si>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</si>
  <si>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</si>
  <si>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</si>
  <si>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</si>
  <si>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</si>
  <si>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</si>
  <si>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</si>
  <si>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</si>
  <si>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</si>
  <si>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</si>
  <si>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</si>
  <si>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</si>
  <si>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</si>
  <si>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</si>
  <si>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</si>
  <si>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</si>
  <si>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</si>
  <si>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</si>
  <si>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</si>
  <si>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</si>
  <si>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</si>
  <si>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</si>
  <si>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</si>
  <si>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</si>
  <si>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</si>
  <si>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</si>
  <si>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</si>
  <si>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</si>
  <si>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</si>
  <si>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</si>
  <si>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</si>
  <si>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</si>
  <si>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</si>
  <si>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</si>
  <si>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</si>
  <si>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</si>
  <si>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</si>
  <si>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</si>
  <si>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</si>
  <si>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</si>
  <si>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</si>
  <si>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</si>
  <si>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</si>
  <si>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</si>
  <si>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</si>
  <si>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</si>
  <si>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</si>
  <si>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</si>
  <si>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</si>
  <si>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</si>
  <si>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</si>
  <si>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</si>
  <si>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</si>
  <si>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</si>
  <si>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</si>
  <si>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</si>
  <si>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</si>
  <si>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</si>
  <si>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</si>
  <si>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</si>
  <si>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</si>
  <si>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</si>
  <si>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</si>
  <si>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</si>
  <si>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</si>
  <si>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</si>
  <si>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</si>
  <si>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</si>
  <si>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</si>
  <si>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</si>
  <si>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</si>
  <si>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</si>
  <si>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</si>
  <si>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</si>
  <si>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</si>
  <si>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</si>
  <si>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</si>
  <si>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</si>
  <si>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</si>
  <si>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</si>
  <si>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</si>
  <si>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</si>
  <si>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</si>
  <si>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</si>
  <si>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</si>
  <si>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</si>
  <si>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</si>
  <si>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</si>
  <si>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</si>
  <si>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</si>
  <si>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</si>
  <si>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</si>
  <si>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</si>
  <si>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</si>
  <si>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</si>
  <si>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</si>
  <si>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</si>
  <si>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</si>
  <si>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</si>
  <si>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</si>
  <si>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</si>
  <si>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</si>
  <si>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</si>
  <si>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</si>
  <si>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</si>
  <si>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</si>
  <si>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</si>
  <si>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</si>
  <si>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</si>
  <si>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</si>
  <si>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</si>
  <si>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</si>
  <si>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</si>
  <si>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</si>
  <si>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</si>
  <si>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</si>
  <si>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</si>
  <si>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</si>
  <si>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</si>
  <si>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</si>
  <si>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</si>
  <si>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</si>
  <si>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</si>
  <si>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</si>
  <si>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</si>
  <si>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</si>
  <si>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</si>
  <si>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</si>
  <si>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</si>
  <si>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</si>
  <si>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</si>
  <si>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</si>
  <si>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</si>
  <si>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</si>
  <si>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</si>
  <si>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</si>
  <si>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</si>
  <si>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</si>
  <si>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</si>
  <si>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</si>
  <si>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</si>
  <si>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</si>
  <si>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</si>
  <si>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</si>
  <si>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</si>
  <si>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</si>
  <si>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</si>
  <si>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</si>
  <si>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</si>
  <si>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</si>
  <si>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</si>
  <si>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</si>
  <si>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</si>
  <si>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</si>
  <si>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</si>
  <si>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</si>
  <si>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</si>
  <si>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</si>
  <si>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</si>
  <si>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</si>
  <si>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</si>
  <si>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</si>
  <si>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</si>
  <si>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</si>
  <si>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</si>
  <si>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</si>
  <si>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</si>
  <si>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</si>
  <si>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</si>
  <si>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</si>
  <si>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</si>
  <si>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</si>
  <si>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</si>
  <si>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</si>
  <si>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</si>
  <si>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</si>
  <si>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</si>
  <si>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</si>
  <si>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</si>
  <si>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</si>
  <si>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</si>
  <si>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</si>
  <si>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</si>
  <si>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</si>
  <si>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</si>
  <si>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</si>
  <si>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</si>
  <si>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</si>
  <si>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</si>
  <si>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</si>
  <si>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</si>
  <si>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</si>
  <si>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</si>
  <si>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</si>
  <si>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</si>
  <si>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</si>
  <si>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</si>
  <si>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</si>
  <si>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</si>
  <si>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</si>
  <si>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</si>
  <si>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</si>
  <si>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</si>
  <si>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</si>
  <si>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</si>
  <si>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</si>
  <si>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</si>
  <si>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</si>
  <si>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</si>
  <si>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</si>
  <si>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</si>
  <si>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</si>
  <si>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</si>
  <si>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</si>
  <si>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</si>
  <si>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</si>
  <si>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</si>
  <si>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</si>
  <si>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</si>
  <si>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</si>
  <si>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</si>
  <si>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</si>
  <si>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</si>
  <si>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</si>
  <si>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</si>
  <si>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</si>
  <si>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</si>
  <si>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</si>
  <si>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</si>
  <si>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</si>
  <si>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</si>
  <si>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</si>
  <si>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</si>
  <si>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</si>
  <si>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</si>
  <si>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</si>
  <si>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</si>
  <si>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</si>
  <si>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</si>
  <si>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</si>
  <si>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</si>
  <si>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</si>
  <si>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</si>
  <si>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</si>
  <si>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</si>
  <si>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</si>
  <si>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</si>
  <si>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</si>
  <si>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</si>
  <si>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</si>
  <si>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</si>
  <si>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</si>
  <si>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</si>
  <si>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</si>
  <si>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</si>
  <si>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</si>
  <si>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</si>
  <si>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</si>
  <si>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</si>
  <si>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</si>
  <si>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</si>
  <si>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</si>
  <si>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</si>
  <si>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</si>
  <si>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</si>
  <si>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</si>
  <si>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</si>
  <si>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</si>
  <si>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</si>
  <si>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</si>
  <si>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</si>
  <si>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</si>
  <si>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</si>
  <si>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</si>
  <si>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</si>
  <si>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</si>
  <si>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</si>
  <si>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</si>
  <si>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</si>
  <si>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</si>
  <si>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</si>
  <si>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</si>
  <si>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</si>
  <si>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</si>
  <si>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</si>
  <si>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</si>
  <si>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</si>
  <si>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</si>
  <si>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</si>
  <si>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</si>
  <si>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</si>
  <si>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</si>
  <si>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</si>
  <si>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</si>
  <si>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</si>
  <si>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</si>
  <si>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</si>
  <si>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</si>
  <si>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</si>
  <si>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</si>
  <si>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</si>
  <si>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</si>
  <si>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</si>
  <si>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</si>
  <si>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</si>
  <si>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</si>
  <si>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</si>
  <si>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</si>
  <si>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</si>
  <si>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</si>
  <si>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</si>
  <si>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</si>
  <si>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</si>
  <si>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</si>
  <si>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</si>
  <si>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</si>
  <si>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</si>
  <si>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</si>
  <si>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</si>
  <si>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</si>
  <si>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</si>
  <si>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</si>
  <si>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</si>
  <si>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</si>
  <si>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</si>
  <si>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</si>
  <si>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</si>
  <si>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</si>
  <si>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</si>
  <si>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</si>
  <si>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</si>
  <si>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</si>
  <si>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</si>
  <si>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</si>
  <si>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</si>
  <si>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</si>
  <si>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</si>
  <si>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</si>
  <si>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</si>
  <si>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</si>
  <si>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</si>
  <si>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</si>
  <si>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</si>
  <si>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</si>
  <si>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</si>
  <si>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</si>
  <si>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</si>
  <si>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</si>
  <si>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</si>
  <si>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</si>
  <si>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</si>
  <si>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</si>
  <si>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</si>
  <si>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</si>
  <si>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</si>
  <si>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</si>
  <si>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</si>
  <si>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</si>
  <si>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</si>
  <si>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</si>
  <si>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</si>
  <si>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</si>
  <si>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</si>
  <si>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</si>
  <si>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</si>
  <si>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</si>
  <si>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</si>
  <si>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</si>
  <si>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</si>
  <si>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</si>
  <si>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</si>
  <si>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</si>
  <si>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</si>
  <si>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</si>
  <si>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</si>
  <si>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</si>
  <si>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</si>
  <si>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</si>
  <si>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</si>
  <si>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</si>
  <si>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</si>
  <si>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</si>
  <si>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</si>
  <si>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</si>
  <si>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</si>
  <si>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</si>
  <si>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</si>
  <si>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</si>
  <si>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</si>
  <si>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</si>
  <si>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</si>
  <si>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</si>
  <si>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</si>
  <si>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</si>
  <si>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</si>
  <si>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</si>
  <si>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</si>
  <si>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</si>
  <si>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</si>
  <si>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</si>
  <si>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</si>
  <si>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</si>
  <si>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</si>
  <si>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</si>
  <si>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</si>
  <si>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</si>
  <si>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</si>
  <si>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</si>
  <si>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</si>
  <si>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</si>
  <si>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</si>
  <si>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</si>
  <si>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</si>
  <si>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</si>
  <si>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</si>
  <si>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</si>
  <si>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</si>
  <si>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</si>
  <si>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</si>
  <si>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</si>
  <si>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</si>
  <si>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</si>
  <si>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</si>
  <si>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</si>
  <si>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</si>
  <si>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</si>
  <si>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</si>
  <si>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</si>
  <si>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</si>
  <si>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</si>
  <si>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</si>
  <si>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</si>
  <si>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</si>
  <si>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</si>
  <si>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</si>
  <si>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</si>
  <si>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</si>
  <si>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</si>
  <si>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</si>
  <si>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</si>
  <si>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</si>
  <si>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</si>
  <si>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</si>
  <si>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</si>
  <si>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</si>
  <si>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</si>
  <si>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</si>
  <si>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</si>
  <si>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</si>
  <si>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</si>
  <si>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</si>
  <si>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</si>
  <si>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</si>
  <si>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</si>
  <si>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</si>
  <si>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</si>
  <si>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</si>
  <si>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</si>
  <si>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</si>
  <si>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</si>
  <si>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</si>
  <si>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</si>
  <si>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</si>
  <si>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</si>
  <si>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</si>
  <si>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</si>
  <si>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</si>
  <si>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</si>
  <si>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</si>
  <si>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</si>
  <si>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</si>
  <si>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</si>
  <si>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</si>
  <si>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</si>
  <si>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</si>
  <si>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</si>
  <si>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</si>
  <si>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</si>
  <si>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</si>
  <si>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</si>
  <si>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</si>
  <si>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</si>
  <si>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</si>
  <si>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</si>
  <si>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</si>
  <si>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</si>
  <si>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</si>
  <si>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</si>
  <si>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</si>
  <si>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</si>
  <si>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</si>
  <si>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</si>
  <si>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</si>
  <si>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</si>
  <si>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</si>
  <si>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</si>
  <si>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</si>
  <si>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</si>
  <si>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</si>
  <si>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</si>
  <si>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</si>
  <si>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</si>
  <si>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</si>
  <si>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</si>
  <si>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</si>
  <si>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</si>
  <si>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</si>
  <si>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</si>
  <si>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</si>
  <si>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</si>
  <si>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</si>
  <si>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</si>
  <si>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</si>
  <si>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</si>
  <si>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</si>
  <si>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</si>
  <si>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</si>
  <si>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</si>
  <si>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</si>
  <si>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</si>
  <si>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</si>
  <si>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</si>
  <si>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</si>
  <si>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</si>
  <si>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</si>
  <si>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</si>
  <si>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</si>
  <si>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</si>
  <si>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</si>
  <si>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</si>
  <si>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</si>
  <si>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</si>
  <si>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</si>
  <si>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</si>
  <si>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</si>
  <si>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</si>
  <si>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</si>
  <si>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</si>
  <si>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</si>
  <si>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</si>
  <si>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</si>
  <si>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</si>
  <si>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</si>
  <si>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</si>
  <si>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</si>
  <si>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</si>
  <si>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</si>
  <si>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</si>
  <si>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</si>
  <si>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</si>
  <si>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</si>
  <si>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</si>
  <si>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</si>
  <si>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</si>
  <si>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</si>
  <si>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</si>
  <si>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</si>
  <si>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</si>
  <si>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</si>
  <si>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</si>
  <si>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</si>
  <si>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</si>
  <si>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</si>
  <si>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</si>
  <si>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</si>
  <si>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</si>
  <si>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</si>
  <si>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</si>
  <si>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</si>
  <si>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</si>
  <si>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</si>
  <si>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</si>
  <si>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</si>
  <si>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</si>
  <si>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</si>
  <si>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</si>
  <si>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</si>
  <si>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</si>
  <si>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</si>
  <si>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</si>
  <si>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</si>
  <si>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</si>
  <si>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</si>
  <si>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</si>
  <si>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</si>
  <si>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</si>
  <si>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</si>
  <si>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</si>
  <si>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</si>
  <si>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</si>
  <si>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</si>
  <si>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</si>
  <si>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</si>
  <si>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</si>
  <si>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</si>
  <si>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</si>
  <si>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</si>
  <si>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</si>
  <si>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</si>
  <si>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</si>
  <si>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</si>
  <si>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</si>
  <si>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</si>
  <si>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</si>
  <si>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</si>
  <si>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</si>
  <si>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</si>
  <si>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</si>
  <si>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</si>
  <si>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</si>
  <si>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</si>
  <si>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</si>
  <si>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</si>
  <si>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</si>
  <si>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</si>
  <si>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</si>
  <si>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</si>
  <si>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</si>
  <si>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</si>
  <si>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</si>
  <si>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</si>
  <si>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</si>
  <si>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</si>
  <si>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</si>
  <si>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</si>
  <si>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</si>
  <si>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</si>
  <si>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</si>
  <si>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</si>
  <si>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</si>
  <si>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</si>
  <si>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</si>
  <si>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</si>
  <si>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</si>
  <si>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</si>
  <si>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</si>
  <si>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</si>
  <si>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</si>
  <si>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</si>
  <si>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</si>
  <si>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</si>
  <si>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</si>
  <si>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</si>
  <si>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</si>
  <si>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</si>
  <si>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</si>
  <si>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</si>
  <si>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</si>
  <si>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</si>
  <si>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</si>
  <si>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</si>
  <si>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</si>
  <si>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</si>
  <si>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</si>
  <si>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</si>
  <si>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</si>
  <si>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</si>
  <si>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</si>
  <si>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</si>
  <si>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</si>
  <si>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</si>
  <si>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</si>
  <si>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</si>
  <si>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</si>
  <si>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</si>
  <si>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</si>
  <si>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</si>
  <si>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</si>
  <si>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</si>
  <si>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</si>
  <si>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</si>
  <si>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</si>
  <si>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</si>
  <si>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</si>
  <si>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</si>
  <si>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</si>
  <si>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</si>
  <si>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</si>
  <si>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</si>
  <si>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</si>
  <si>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</si>
  <si>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</si>
  <si>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</si>
  <si>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</si>
  <si>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</si>
  <si>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</si>
  <si>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</si>
  <si>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</si>
  <si>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</si>
  <si>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</si>
  <si>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</si>
  <si>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</si>
  <si>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</si>
  <si>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</si>
  <si>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</si>
  <si>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</si>
  <si>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</si>
  <si>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</si>
  <si>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</si>
  <si>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</si>
  <si>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</si>
  <si>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</si>
  <si>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</si>
  <si>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</si>
  <si>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</si>
  <si>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</si>
  <si>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</si>
  <si>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</si>
  <si>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</si>
  <si>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</si>
  <si>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</si>
  <si>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</si>
  <si>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</si>
  <si>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</si>
  <si>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</si>
  <si>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</si>
  <si>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</si>
  <si>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</si>
  <si>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</si>
  <si>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</si>
  <si>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</si>
  <si>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</si>
  <si>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</si>
  <si>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</si>
  <si>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</si>
  <si>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</si>
  <si>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</si>
  <si>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</si>
  <si>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</si>
  <si>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</si>
  <si>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</si>
  <si>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</si>
  <si>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</si>
  <si>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</si>
  <si>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</si>
  <si>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</si>
  <si>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</si>
  <si>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</si>
  <si>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</si>
  <si>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</si>
  <si>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</si>
  <si>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</si>
  <si>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</si>
  <si>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</si>
  <si>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</si>
  <si>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</si>
  <si>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</si>
  <si>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</si>
  <si>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</si>
  <si>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</si>
  <si>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</si>
  <si>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</si>
  <si>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</si>
  <si>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</si>
  <si>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</si>
  <si>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</si>
  <si>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</si>
  <si>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</si>
  <si>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</si>
  <si>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</si>
  <si>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</si>
  <si>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</si>
  <si>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</si>
  <si>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</si>
  <si>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</si>
  <si>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</si>
  <si>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</si>
  <si>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</si>
  <si>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</si>
  <si>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</si>
  <si>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</si>
  <si>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</si>
  <si>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</si>
  <si>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</si>
  <si>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</si>
  <si>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</si>
  <si>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</si>
  <si>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</si>
  <si>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</si>
  <si>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</si>
  <si>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</si>
  <si>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</si>
  <si>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</si>
  <si>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</si>
  <si>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</si>
  <si>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</si>
  <si>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</si>
  <si>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</si>
  <si>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</si>
  <si>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</si>
  <si>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</si>
  <si>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</si>
  <si>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</si>
  <si>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</si>
  <si>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</si>
  <si>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</si>
  <si>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</si>
  <si>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</si>
  <si>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</si>
  <si>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</si>
  <si>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</si>
  <si>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</si>
  <si>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</si>
  <si>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</si>
  <si>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</si>
  <si>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</si>
  <si>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</si>
  <si>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</si>
  <si>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</si>
  <si>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</si>
  <si>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</si>
  <si>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</si>
  <si>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</si>
  <si>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</si>
  <si>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</si>
  <si>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</si>
  <si>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</si>
  <si>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</si>
  <si>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</si>
  <si>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</si>
  <si>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</si>
  <si>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</si>
  <si>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</si>
  <si>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</si>
  <si>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</si>
  <si>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</si>
  <si>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</si>
  <si>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</si>
  <si>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</si>
  <si>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</si>
  <si>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</si>
  <si>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</si>
  <si>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</si>
  <si>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</si>
  <si>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</si>
  <si>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</si>
  <si>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</si>
  <si>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</si>
  <si>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</si>
  <si>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</si>
  <si>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</si>
  <si>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</si>
  <si>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</si>
  <si>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</si>
  <si>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</si>
  <si>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</si>
  <si>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</si>
  <si>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</si>
  <si>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</si>
  <si>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</si>
  <si>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</si>
  <si>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</si>
  <si>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</si>
  <si>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</si>
  <si>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</si>
  <si>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</si>
  <si>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</si>
  <si>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</si>
  <si>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</si>
  <si>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</si>
  <si>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</si>
  <si>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</si>
  <si>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</si>
  <si>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</si>
  <si>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</si>
  <si>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</si>
  <si>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</si>
  <si>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</si>
  <si>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</si>
  <si>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</si>
  <si>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</si>
  <si>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</si>
  <si>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</si>
  <si>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</si>
  <si>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</si>
  <si>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</si>
  <si>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</si>
  <si>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</si>
  <si>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</si>
  <si>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</si>
  <si>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</si>
  <si>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</si>
  <si>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</si>
  <si>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</si>
  <si>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</si>
  <si>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</si>
  <si>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</si>
  <si>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</si>
  <si>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</si>
  <si>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</si>
  <si>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</si>
  <si>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</si>
  <si>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</si>
  <si>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</si>
  <si>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</si>
  <si>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</si>
  <si>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</si>
  <si>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</si>
  <si>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</si>
  <si>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</si>
  <si>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</si>
  <si>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</si>
  <si>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</si>
  <si>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</si>
  <si>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</si>
  <si>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</si>
  <si>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</si>
  <si>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</si>
  <si>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</si>
  <si>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</si>
  <si>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</si>
  <si>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</si>
  <si>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</si>
  <si>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</si>
  <si>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</si>
  <si>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</si>
  <si>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</si>
  <si>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</si>
  <si>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</si>
  <si>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</si>
  <si>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</si>
  <si>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</si>
  <si>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</si>
  <si>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</si>
  <si>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</si>
  <si>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</si>
  <si>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</si>
  <si>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</si>
  <si>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</si>
  <si>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</si>
  <si>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</si>
  <si>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</si>
  <si>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</si>
  <si>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</si>
  <si>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</si>
  <si>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</si>
  <si>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</si>
  <si>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</si>
  <si>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</si>
  <si>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</si>
  <si>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</si>
  <si>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</si>
  <si>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</si>
  <si>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</si>
  <si>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</si>
  <si>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</si>
  <si>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</si>
  <si>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</si>
  <si>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</si>
  <si>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</si>
  <si>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</si>
  <si>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</si>
  <si>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</si>
  <si>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</si>
  <si>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</si>
  <si>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</si>
  <si>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</si>
  <si>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</si>
  <si>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</si>
  <si>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</si>
  <si>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</si>
  <si>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</si>
  <si>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</si>
  <si>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</si>
  <si>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</si>
  <si>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</si>
  <si>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</si>
  <si>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</si>
  <si>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</si>
  <si>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</si>
  <si>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</si>
  <si>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</si>
  <si>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</si>
  <si>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</si>
  <si>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</si>
  <si>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</si>
  <si>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</si>
  <si>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</si>
  <si>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</si>
  <si>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</si>
  <si>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</si>
  <si>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</si>
  <si>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</si>
  <si>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</si>
  <si>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</si>
  <si>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</si>
  <si>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</si>
  <si>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</si>
  <si>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</si>
  <si>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</si>
  <si>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</si>
  <si>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</si>
  <si>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</si>
  <si>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</si>
  <si>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</si>
  <si>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</si>
  <si>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</si>
  <si>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</si>
  <si>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</si>
  <si>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</si>
  <si>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</si>
  <si>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</si>
  <si>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</si>
  <si>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</si>
  <si>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</si>
  <si>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</si>
  <si>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</si>
  <si>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</si>
  <si>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</si>
  <si>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</si>
  <si>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</si>
  <si>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</si>
  <si>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</si>
  <si>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</si>
  <si>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</si>
  <si>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</si>
  <si>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</si>
  <si>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</si>
  <si>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</si>
  <si>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</si>
  <si>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</si>
  <si>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</si>
  <si>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</si>
  <si>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</si>
  <si>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</si>
  <si>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</si>
  <si>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</si>
  <si>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</si>
  <si>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</si>
  <si>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</si>
  <si>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</si>
  <si>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</si>
  <si>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</si>
  <si>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</si>
  <si>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</si>
  <si>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</si>
  <si>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</si>
  <si>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</si>
  <si>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</si>
  <si>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</si>
  <si>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</si>
  <si>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</si>
  <si>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</si>
  <si>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</si>
  <si>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</si>
  <si>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</si>
  <si>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</si>
  <si>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</si>
  <si>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</si>
  <si>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</si>
  <si>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</si>
  <si>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</si>
  <si>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</si>
  <si>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</si>
  <si>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</si>
  <si>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</si>
  <si>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</si>
  <si>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</si>
  <si>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</si>
  <si>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</si>
  <si>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</si>
  <si>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</si>
  <si>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</si>
  <si>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</si>
  <si>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</si>
  <si>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</si>
  <si>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</si>
  <si>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</si>
  <si>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</si>
  <si>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</si>
  <si>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</si>
  <si>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</si>
  <si>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</si>
  <si>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</si>
  <si>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</si>
  <si>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</si>
  <si>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</si>
  <si>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</si>
  <si>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</si>
  <si>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</si>
  <si>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</si>
  <si>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</si>
  <si>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</si>
  <si>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</si>
  <si>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</si>
  <si>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</si>
  <si>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</si>
  <si>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</si>
  <si>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</si>
  <si>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</si>
  <si>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</si>
  <si>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</si>
  <si>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</si>
  <si>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</si>
  <si>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</si>
  <si>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</si>
  <si>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</si>
  <si>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</si>
  <si>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</si>
  <si>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</si>
  <si>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</si>
  <si>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</si>
  <si>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</si>
  <si>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</si>
  <si>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</si>
  <si>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</si>
  <si>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</si>
  <si>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</si>
  <si>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</si>
  <si>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</si>
  <si>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</si>
  <si>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</si>
  <si>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</si>
  <si>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</si>
  <si>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</si>
  <si>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</si>
  <si>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</si>
  <si>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</si>
  <si>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</si>
  <si>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</si>
  <si>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</si>
  <si>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</si>
  <si>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</si>
  <si>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</si>
  <si>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</si>
  <si>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</si>
  <si>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</si>
  <si>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</si>
  <si>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</si>
  <si>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</si>
  <si>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</si>
  <si>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</si>
  <si>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</si>
  <si>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</si>
  <si>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</si>
  <si>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</si>
  <si>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</si>
  <si>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</si>
  <si>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</si>
  <si>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</si>
  <si>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</si>
  <si>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</si>
  <si>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</si>
  <si>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</si>
  <si>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</si>
  <si>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</si>
  <si>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</si>
  <si>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</si>
  <si>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</si>
  <si>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</si>
  <si>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</si>
  <si>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</si>
  <si>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</si>
  <si>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</si>
  <si>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</si>
  <si>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</si>
  <si>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</si>
  <si>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</si>
  <si>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</si>
  <si>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</si>
  <si>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</si>
  <si>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</si>
  <si>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</si>
  <si>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</si>
  <si>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</si>
  <si>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</si>
  <si>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</si>
  <si>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</si>
  <si>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</si>
  <si>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</si>
  <si>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</si>
  <si>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</si>
  <si>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</si>
  <si>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</si>
  <si>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</si>
  <si>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</si>
  <si>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</si>
  <si>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</si>
  <si>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</si>
  <si>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</si>
  <si>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</si>
  <si>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</si>
  <si>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</si>
  <si>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</si>
  <si>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</si>
  <si>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</si>
  <si>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</si>
  <si>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</si>
  <si>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</si>
  <si>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</si>
  <si>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</si>
  <si>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</si>
  <si>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</si>
  <si>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</si>
  <si>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</si>
  <si>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</si>
  <si>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</si>
  <si>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</si>
  <si>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</si>
  <si>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</si>
  <si>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</si>
  <si>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</si>
  <si>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</si>
  <si>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</si>
  <si>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</si>
  <si>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</si>
  <si>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</si>
  <si>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</si>
  <si>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</si>
  <si>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</si>
  <si>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</si>
  <si>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</si>
  <si>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</si>
  <si>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</si>
  <si>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</si>
  <si>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</si>
  <si>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</si>
  <si>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</si>
  <si>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</si>
  <si>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</si>
  <si>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</si>
  <si>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</si>
  <si>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</si>
  <si>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</si>
  <si>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</si>
  <si>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</si>
  <si>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</si>
  <si>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</si>
  <si>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</si>
  <si>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</si>
  <si>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</si>
  <si>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</si>
  <si>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</si>
  <si>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</si>
  <si>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</si>
  <si>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</si>
  <si>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</si>
  <si>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</si>
  <si>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</si>
  <si>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</si>
  <si>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</si>
  <si>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</si>
  <si>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</si>
  <si>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</si>
  <si>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</si>
  <si>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</si>
  <si>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</si>
  <si>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</si>
  <si>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</si>
  <si>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</si>
  <si>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</si>
  <si>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</si>
  <si>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</si>
  <si>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</si>
  <si>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</si>
  <si>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</si>
  <si>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</si>
  <si>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</si>
  <si>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</si>
  <si>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</si>
  <si>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</si>
  <si>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</si>
  <si>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</si>
  <si>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</si>
  <si>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</si>
  <si>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</si>
  <si>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</si>
  <si>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</si>
  <si>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</si>
  <si>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</si>
  <si>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</si>
  <si>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</si>
  <si>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</si>
  <si>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</si>
  <si>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</si>
  <si>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</si>
  <si>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</si>
  <si>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</si>
  <si>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</si>
  <si>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</si>
  <si>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</si>
  <si>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</si>
  <si>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</si>
  <si>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</si>
  <si>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</si>
  <si>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</si>
  <si>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</si>
  <si>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</si>
  <si>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</si>
  <si>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</si>
  <si>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</si>
  <si>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</si>
  <si>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</si>
  <si>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</si>
  <si>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</si>
  <si>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</si>
  <si>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</si>
  <si>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</si>
  <si>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</si>
  <si>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</si>
  <si>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</si>
  <si>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</si>
  <si>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</si>
  <si>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</si>
  <si>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</si>
  <si>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</si>
  <si>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</si>
  <si>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</si>
  <si>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</si>
  <si>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</si>
  <si>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</si>
  <si>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</si>
  <si>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</si>
  <si>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</si>
  <si>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</si>
  <si>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</si>
  <si>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</si>
  <si>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</si>
  <si>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</si>
  <si>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</si>
  <si>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</si>
  <si>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</si>
  <si>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</si>
  <si>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</si>
  <si>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</si>
  <si>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</si>
  <si>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</si>
  <si>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</si>
  <si>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</si>
  <si>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</si>
  <si>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</si>
  <si>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</si>
  <si>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</si>
  <si>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</si>
  <si>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</si>
  <si>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</si>
  <si>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</si>
  <si>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</si>
  <si>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</si>
  <si>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</si>
  <si>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</si>
  <si>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</si>
  <si>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</si>
  <si>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</si>
  <si>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</si>
  <si>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</si>
  <si>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</si>
  <si>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</si>
  <si>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</si>
  <si>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</si>
  <si>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</si>
  <si>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</si>
  <si>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</si>
  <si>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</si>
  <si>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</si>
  <si>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</si>
  <si>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</si>
  <si>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</si>
  <si>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</si>
  <si>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</si>
  <si>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</si>
  <si>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</si>
  <si>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</si>
  <si>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</si>
  <si>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</si>
  <si>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</si>
  <si>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</si>
  <si>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</si>
  <si>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</si>
  <si>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</si>
  <si>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</si>
  <si>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</si>
  <si>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</si>
  <si>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</si>
  <si>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</si>
  <si>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</si>
  <si>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</si>
  <si>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</si>
  <si>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</si>
  <si>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</si>
  <si>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</si>
  <si>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</si>
  <si>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</si>
  <si>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</si>
  <si>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</si>
  <si>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</si>
  <si>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</si>
  <si>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</si>
  <si>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</si>
  <si>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</si>
  <si>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</si>
  <si>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</si>
  <si>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</si>
  <si>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</si>
  <si>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</si>
  <si>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</si>
  <si>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</si>
  <si>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</si>
  <si>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</si>
  <si>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</si>
  <si>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</si>
  <si>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</si>
  <si>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</si>
  <si>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</si>
  <si>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</si>
  <si>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</si>
  <si>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</si>
  <si>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</si>
  <si>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</si>
  <si>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</si>
  <si>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</si>
  <si>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</si>
  <si>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</si>
  <si>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</si>
  <si>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</si>
  <si>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</si>
  <si>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</si>
  <si>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</si>
  <si>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</si>
  <si>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</si>
  <si>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</si>
  <si>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</si>
  <si>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</si>
  <si>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</si>
  <si>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</si>
  <si>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</si>
  <si>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</si>
  <si>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</si>
  <si>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</si>
  <si>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</si>
  <si>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</si>
  <si>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</si>
  <si>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</si>
  <si>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</si>
  <si>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</si>
  <si>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</si>
  <si>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</si>
  <si>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</si>
  <si>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</si>
  <si>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</si>
  <si>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</si>
  <si>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</si>
  <si>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</si>
  <si>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</si>
  <si>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</si>
  <si>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</si>
  <si>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</si>
  <si>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</si>
  <si>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</si>
  <si>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</si>
  <si>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</si>
  <si>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</si>
  <si>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</si>
  <si>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</si>
  <si>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</si>
  <si>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</si>
  <si>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</si>
  <si>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</si>
  <si>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</si>
  <si>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</si>
  <si>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</si>
  <si>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</si>
  <si>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</si>
  <si>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</si>
  <si>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</si>
  <si>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</si>
  <si>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</si>
  <si>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</si>
  <si>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</si>
  <si>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</si>
  <si>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</si>
  <si>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</si>
  <si>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</si>
  <si>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</si>
  <si>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</si>
  <si>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</si>
  <si>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</si>
  <si>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</si>
  <si>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</si>
  <si>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</si>
  <si>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</si>
  <si>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</si>
  <si>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</si>
  <si>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</si>
  <si>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</si>
  <si>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</si>
  <si>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</si>
  <si>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</si>
  <si>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</si>
  <si>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</si>
  <si>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</si>
  <si>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</si>
  <si>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</si>
  <si>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</si>
  <si>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</si>
  <si>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</si>
  <si>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</si>
  <si>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</si>
  <si>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</si>
  <si>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</si>
  <si>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</si>
  <si>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</si>
  <si>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</si>
  <si>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</si>
  <si>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</si>
  <si>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</si>
  <si>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</si>
  <si>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</si>
  <si>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</si>
  <si>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</si>
  <si>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</si>
  <si>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</si>
  <si>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</si>
  <si>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</si>
  <si>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</si>
  <si>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</si>
  <si>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</si>
  <si>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</si>
  <si>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</si>
  <si>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</si>
  <si>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</si>
  <si>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</si>
  <si>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</si>
  <si>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</si>
  <si>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</si>
  <si>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</si>
  <si>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</si>
  <si>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</si>
  <si>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</si>
  <si>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</si>
  <si>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</si>
  <si>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</si>
  <si>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</si>
  <si>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</si>
  <si>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</si>
  <si>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</si>
  <si>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</si>
  <si>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</si>
  <si>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</si>
  <si>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</si>
  <si>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</si>
  <si>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</si>
  <si>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</si>
  <si>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</si>
  <si>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</si>
  <si>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</si>
  <si>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</si>
  <si>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</si>
  <si>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</si>
  <si>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</si>
  <si>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</si>
  <si>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</si>
  <si>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</si>
  <si>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</si>
  <si>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</si>
  <si>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</si>
  <si>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</si>
  <si>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</si>
  <si>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</si>
  <si>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</si>
  <si>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</si>
  <si>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</si>
  <si>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</si>
  <si>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</si>
  <si>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</si>
  <si>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</si>
  <si>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</si>
  <si>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</si>
  <si>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</si>
  <si>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</si>
  <si>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</si>
  <si>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</si>
  <si>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</si>
  <si>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</si>
  <si>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</si>
  <si>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</si>
  <si>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</si>
  <si>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</si>
  <si>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</si>
  <si>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</si>
  <si>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</si>
  <si>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</si>
  <si>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</si>
  <si>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</si>
  <si>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</si>
  <si>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</si>
  <si>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</si>
  <si>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</si>
  <si>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</si>
  <si>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</si>
  <si>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</si>
  <si>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</si>
  <si>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</si>
  <si>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</si>
  <si>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</si>
  <si>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</si>
  <si>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</si>
  <si>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</si>
  <si>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</si>
  <si>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</si>
  <si>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</si>
  <si>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</si>
  <si>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</si>
  <si>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</si>
  <si>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</si>
  <si>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</si>
  <si>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</si>
  <si>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</si>
  <si>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</si>
  <si>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</si>
  <si>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</si>
  <si>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</si>
  <si>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</si>
  <si>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</si>
  <si>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</si>
  <si>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</si>
  <si>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</si>
  <si>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</si>
  <si>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</si>
  <si>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</si>
  <si>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</si>
  <si>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</si>
  <si>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</si>
  <si>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</si>
  <si>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</si>
  <si>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</si>
  <si>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</si>
  <si>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</si>
  <si>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</si>
  <si>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</si>
  <si>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</si>
  <si>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</si>
  <si>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</si>
  <si>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</si>
  <si>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</si>
  <si>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</si>
  <si>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</si>
  <si>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</si>
  <si>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</si>
  <si>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</si>
  <si>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</si>
  <si>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</si>
  <si>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</si>
  <si>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</si>
  <si>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</si>
  <si>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</si>
  <si>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</si>
  <si>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</si>
  <si>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</si>
  <si>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</si>
  <si>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</si>
  <si>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</si>
  <si>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</si>
  <si>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</si>
  <si>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</si>
  <si>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</si>
  <si>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</si>
  <si>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</si>
  <si>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</si>
  <si>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</si>
  <si>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</si>
  <si>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</si>
  <si>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</si>
  <si>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</si>
  <si>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</si>
  <si>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</si>
  <si>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</si>
  <si>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</si>
  <si>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</si>
  <si>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</si>
  <si>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</si>
  <si>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</si>
  <si>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</si>
  <si>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</si>
  <si>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</si>
  <si>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</si>
  <si>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</si>
  <si>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</si>
  <si>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</si>
  <si>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</si>
  <si>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</si>
  <si>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</si>
  <si>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</si>
  <si>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</si>
  <si>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</si>
  <si>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</si>
  <si>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</si>
  <si>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</si>
  <si>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</si>
  <si>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</si>
  <si>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</si>
  <si>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</si>
  <si>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</si>
  <si>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</si>
  <si>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</si>
  <si>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</si>
  <si>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</si>
  <si>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</si>
  <si>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</si>
  <si>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</si>
  <si>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</si>
  <si>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</si>
  <si>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</si>
  <si>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</si>
  <si>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</si>
  <si>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</si>
  <si>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</si>
  <si>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</si>
  <si>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</si>
  <si>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</si>
  <si>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</si>
  <si>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</si>
  <si>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</si>
  <si>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</si>
  <si>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</si>
  <si>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</si>
  <si>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</si>
  <si>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</si>
  <si>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</si>
  <si>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</si>
  <si>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</si>
  <si>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</si>
  <si>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</si>
  <si>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</si>
  <si>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</si>
  <si>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</si>
  <si>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</si>
  <si>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</si>
  <si>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</si>
  <si>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</si>
  <si>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</si>
  <si>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</si>
  <si>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</si>
  <si>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</si>
  <si>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</si>
  <si>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</si>
  <si>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</si>
  <si>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</si>
  <si>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</si>
  <si>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</si>
  <si>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</si>
  <si>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</si>
  <si>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</si>
  <si>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</si>
  <si>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</si>
  <si>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</si>
  <si>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</si>
  <si>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</si>
  <si>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</si>
  <si>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</si>
  <si>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</si>
  <si>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</si>
  <si>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</si>
  <si>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</si>
  <si>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</si>
  <si>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</si>
  <si>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</si>
  <si>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</si>
  <si>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</si>
  <si>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</si>
  <si>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</si>
  <si>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</si>
  <si>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</si>
  <si>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</si>
  <si>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</si>
  <si>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</si>
  <si>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</si>
  <si>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</si>
  <si>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</si>
  <si>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</si>
  <si>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</si>
  <si>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</si>
  <si>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</si>
  <si>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</si>
  <si>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</si>
  <si>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</si>
  <si>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</si>
  <si>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</si>
  <si>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</si>
  <si>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</si>
  <si>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</si>
  <si>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</si>
  <si>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</si>
  <si>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</si>
  <si>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</si>
  <si>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</si>
  <si>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</si>
  <si>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</si>
  <si>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</si>
  <si>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</si>
  <si>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</si>
  <si>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</si>
  <si>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</si>
  <si>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</si>
  <si>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</si>
  <si>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</si>
  <si>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</si>
  <si>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</si>
  <si>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</si>
  <si>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</si>
  <si>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</si>
  <si>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</si>
  <si>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</si>
  <si>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</si>
  <si>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</si>
  <si>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</si>
  <si>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</si>
  <si>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</si>
  <si>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</si>
  <si>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</si>
  <si>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</si>
  <si>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</si>
  <si>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</si>
  <si>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</si>
  <si>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</si>
  <si>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</si>
  <si>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</si>
  <si>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</si>
  <si>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</si>
  <si>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</si>
  <si>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</si>
  <si>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</si>
  <si>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</si>
  <si>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</si>
  <si>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</si>
  <si>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</si>
  <si>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</si>
  <si>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</si>
  <si>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</si>
  <si>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</si>
  <si>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</si>
  <si>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</si>
  <si>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</si>
  <si>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</si>
  <si>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</si>
  <si>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</si>
  <si>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</si>
  <si>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</si>
  <si>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</si>
  <si>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</si>
  <si>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</si>
  <si>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</si>
  <si>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</si>
  <si>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</si>
  <si>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</si>
  <si>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</si>
  <si>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</si>
  <si>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</si>
  <si>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</si>
  <si>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</si>
  <si>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</si>
  <si>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</si>
  <si>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</si>
  <si>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</si>
  <si>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</si>
  <si>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</si>
  <si>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</si>
  <si>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</si>
  <si>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</si>
  <si>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</si>
  <si>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</si>
  <si>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</si>
  <si>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</si>
  <si>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</si>
  <si>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</si>
  <si>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</si>
  <si>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</si>
  <si>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</si>
  <si>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</si>
  <si>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</si>
  <si>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</si>
  <si>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</si>
  <si>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</si>
  <si>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</si>
  <si>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</si>
  <si>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</si>
  <si>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</si>
  <si>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</si>
  <si>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</si>
  <si>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</si>
  <si>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</si>
  <si>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</si>
  <si>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</si>
  <si>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</si>
  <si>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</si>
  <si>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</si>
  <si>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</si>
  <si>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</si>
  <si>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</si>
  <si>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</si>
  <si>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</si>
  <si>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</si>
  <si>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</si>
  <si>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</si>
  <si>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</si>
  <si>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</si>
  <si>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</si>
  <si>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</si>
  <si>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</si>
  <si>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</si>
  <si>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</si>
  <si>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</si>
  <si>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</si>
  <si>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</si>
  <si>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</si>
  <si>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</si>
  <si>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</si>
  <si>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</si>
  <si>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</si>
  <si>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</si>
  <si>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</si>
  <si>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</si>
  <si>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</si>
  <si>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</si>
  <si>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</si>
  <si>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</si>
  <si>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</si>
  <si>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</si>
  <si>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</si>
  <si>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</si>
  <si>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</si>
  <si>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</si>
  <si>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</si>
  <si>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</si>
  <si>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</si>
  <si>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</si>
  <si>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</si>
  <si>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</si>
  <si>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</si>
  <si>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</si>
  <si>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</si>
  <si>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</si>
  <si>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</si>
  <si>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</si>
  <si>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</si>
  <si>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</si>
  <si>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</si>
  <si>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</si>
  <si>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</si>
  <si>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</si>
  <si>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</si>
  <si>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</si>
  <si>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</si>
  <si>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</si>
  <si>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</si>
  <si>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</si>
  <si>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</si>
  <si>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</si>
  <si>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</si>
  <si>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</si>
  <si>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</si>
  <si>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</si>
  <si>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</si>
  <si>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</si>
  <si>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</si>
  <si>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</si>
  <si>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</si>
  <si>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</si>
  <si>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</si>
  <si>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</si>
  <si>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</si>
  <si>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</si>
  <si>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</si>
  <si>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</si>
  <si>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</si>
  <si>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</si>
  <si>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</si>
  <si>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</si>
  <si>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</si>
  <si>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</si>
  <si>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</si>
  <si>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</si>
  <si>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</si>
  <si>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</si>
  <si>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</si>
  <si>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</si>
  <si>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</si>
  <si>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</si>
  <si>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</si>
  <si>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</si>
  <si>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</si>
  <si>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</si>
  <si>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</si>
  <si>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</si>
  <si>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</si>
  <si>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</si>
  <si>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</si>
  <si>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</si>
  <si>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</si>
  <si>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</si>
  <si>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</si>
  <si>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</si>
  <si>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</si>
  <si>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</si>
  <si>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</si>
  <si>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</si>
  <si>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</si>
  <si>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</si>
  <si>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</si>
  <si>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</si>
  <si>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</si>
  <si>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</si>
  <si>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</si>
  <si>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</si>
  <si>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</si>
  <si>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</si>
  <si>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</si>
  <si>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</si>
  <si>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</si>
  <si>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</si>
  <si>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</si>
  <si>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</si>
  <si>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</si>
  <si>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</si>
  <si>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</si>
  <si>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</si>
  <si>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</si>
  <si>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</si>
  <si>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</si>
  <si>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</si>
  <si>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</si>
  <si>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</si>
  <si>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</si>
  <si>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</si>
  <si>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</si>
  <si>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</si>
  <si>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</si>
  <si>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</si>
  <si>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</si>
  <si>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</si>
  <si>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</si>
  <si>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</si>
  <si>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</si>
  <si>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</si>
  <si>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</si>
  <si>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</si>
  <si>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</si>
  <si>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</si>
  <si>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</si>
  <si>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</si>
  <si>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</si>
  <si>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</si>
  <si>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</si>
  <si>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</si>
  <si>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</si>
  <si>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</si>
  <si>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</si>
  <si>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</si>
  <si>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</si>
  <si>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</si>
  <si>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</si>
  <si>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</si>
  <si>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</si>
  <si>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</si>
  <si>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</si>
  <si>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</si>
  <si>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</si>
  <si>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</si>
  <si>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</si>
  <si>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</si>
  <si>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</si>
  <si>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</si>
  <si>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</si>
  <si>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</si>
  <si>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</si>
  <si>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</si>
  <si>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</si>
  <si>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</si>
  <si>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</si>
  <si>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</si>
  <si>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</si>
  <si>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</si>
  <si>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</si>
  <si>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</si>
  <si>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</si>
  <si>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</si>
  <si>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</si>
  <si>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</si>
  <si>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</si>
  <si>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</si>
  <si>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</si>
  <si>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</si>
  <si>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</si>
  <si>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</si>
  <si>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</si>
  <si>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</si>
  <si>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</si>
  <si>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</si>
  <si>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</si>
  <si>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</si>
  <si>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</si>
  <si>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</si>
  <si>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</si>
  <si>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</si>
  <si>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</si>
  <si>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</si>
  <si>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</si>
  <si>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</si>
  <si>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</si>
  <si>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</si>
  <si>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</si>
  <si>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</si>
  <si>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</si>
  <si>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</si>
  <si>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</si>
  <si>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</si>
  <si>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</si>
  <si>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</si>
  <si>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</si>
  <si>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</si>
  <si>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</si>
  <si>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</si>
  <si>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</si>
  <si>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</si>
  <si>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</si>
  <si>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</si>
  <si>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</si>
  <si>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</si>
  <si>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</si>
  <si>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</si>
  <si>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</si>
  <si>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</si>
  <si>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</si>
  <si>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</si>
  <si>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</si>
  <si>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</si>
  <si>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</si>
  <si>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</si>
  <si>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</si>
  <si>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</si>
  <si>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</si>
  <si>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</si>
  <si>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</si>
  <si>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</si>
  <si>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</si>
  <si>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</si>
  <si>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</si>
  <si>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</si>
  <si>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</si>
  <si>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</si>
  <si>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</si>
  <si>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</si>
  <si>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</si>
  <si>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</si>
  <si>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</si>
  <si>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</si>
  <si>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</si>
  <si>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</si>
  <si>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</si>
  <si>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</si>
  <si>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</si>
  <si>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</si>
  <si>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</si>
  <si>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</si>
  <si>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</si>
  <si>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</si>
  <si>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</si>
  <si>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</si>
  <si>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</si>
  <si>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</si>
  <si>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</si>
  <si>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</si>
  <si>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</si>
  <si>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</si>
  <si>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</si>
  <si>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</si>
  <si>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</si>
  <si>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</si>
  <si>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</si>
  <si>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</si>
  <si>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</si>
  <si>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</si>
  <si>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</si>
  <si>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</si>
  <si>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</si>
  <si>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</si>
  <si>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</si>
  <si>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</si>
  <si>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</si>
  <si>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</si>
  <si>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</si>
  <si>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</si>
  <si>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</si>
  <si>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</si>
  <si>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</si>
  <si>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</si>
  <si>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</si>
  <si>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</si>
  <si>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</si>
  <si>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</si>
  <si>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</si>
  <si>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</si>
  <si>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</si>
  <si>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</si>
  <si>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</si>
  <si>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</si>
  <si>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</si>
  <si>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</si>
  <si>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</si>
  <si>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</si>
  <si>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</si>
  <si>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</si>
  <si>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</si>
  <si>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</si>
  <si>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</si>
  <si>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</si>
  <si>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</si>
  <si>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</si>
  <si>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</si>
  <si>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</si>
  <si>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</si>
  <si>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</si>
  <si>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</si>
  <si>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</si>
  <si>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</si>
  <si>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</si>
  <si>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</si>
  <si>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</si>
  <si>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</si>
  <si>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</si>
  <si>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</si>
  <si>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</si>
  <si>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</si>
  <si>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</si>
  <si>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</si>
  <si>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</si>
  <si>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</si>
  <si>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</si>
  <si>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</si>
  <si>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</si>
  <si>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</si>
  <si>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</si>
  <si>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</si>
  <si>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</si>
  <si>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</si>
  <si>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</si>
  <si>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</si>
  <si>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</si>
  <si>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</si>
  <si>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</si>
  <si>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</si>
  <si>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</si>
  <si>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</si>
  <si>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</si>
  <si>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</si>
  <si>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</si>
  <si>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</si>
  <si>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</si>
  <si>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</si>
  <si>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</si>
  <si>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</si>
  <si>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</si>
  <si>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</si>
  <si>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</si>
  <si>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</si>
  <si>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</si>
  <si>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</si>
  <si>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</si>
  <si>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</si>
  <si>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</si>
  <si>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</si>
  <si>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</si>
  <si>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</si>
  <si>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</si>
  <si>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</si>
  <si>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</si>
  <si>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</si>
  <si>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</si>
  <si>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</si>
  <si>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</si>
  <si>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</si>
  <si>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</si>
  <si>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</si>
  <si>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</si>
  <si>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</si>
  <si>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</si>
  <si>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</si>
  <si>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</si>
  <si>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</si>
  <si>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</si>
  <si>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</si>
  <si>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</si>
  <si>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</si>
  <si>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</si>
  <si>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</si>
  <si>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</si>
  <si>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</si>
  <si>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</si>
  <si>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</si>
  <si>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</si>
  <si>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</si>
  <si>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</si>
  <si>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</si>
  <si>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</si>
  <si>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</si>
  <si>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</si>
  <si>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</si>
  <si>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</si>
  <si>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</si>
  <si>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</si>
  <si>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</si>
  <si>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</si>
  <si>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</si>
  <si>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</si>
  <si>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</si>
  <si>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</si>
  <si>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</si>
  <si>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</si>
  <si>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</si>
  <si>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</si>
  <si>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</si>
  <si>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</si>
  <si>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</si>
  <si>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</si>
  <si>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</si>
  <si>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</si>
  <si>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</si>
  <si>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</si>
  <si>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</si>
  <si>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</si>
  <si>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</si>
  <si>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</si>
  <si>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</si>
  <si>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</si>
  <si>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</si>
  <si>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</si>
  <si>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</si>
  <si>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</si>
  <si>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</si>
  <si>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</si>
  <si>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</si>
  <si>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</si>
  <si>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</si>
  <si>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</si>
  <si>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</si>
  <si>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</si>
  <si>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</si>
  <si>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</si>
  <si>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</si>
  <si>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</si>
  <si>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</si>
  <si>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</si>
  <si>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</si>
  <si>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</si>
  <si>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</si>
  <si>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</si>
  <si>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</si>
  <si>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</si>
  <si>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</si>
  <si>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</si>
  <si>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</si>
  <si>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</si>
  <si>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</si>
  <si>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</si>
  <si>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</si>
  <si>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</si>
  <si>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</si>
  <si>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</si>
  <si>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</si>
  <si>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</si>
  <si>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</si>
  <si>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</si>
  <si>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</si>
  <si>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</si>
  <si>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</si>
  <si>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</si>
  <si>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</si>
  <si>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</si>
  <si>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</si>
  <si>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</si>
  <si>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</si>
  <si>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</si>
  <si>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</si>
  <si>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</si>
  <si>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</si>
  <si>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</si>
  <si>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</si>
  <si>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</si>
  <si>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</si>
  <si>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</si>
  <si>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</si>
  <si>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</si>
  <si>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</si>
  <si>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</si>
  <si>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</si>
  <si>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</si>
  <si>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</si>
  <si>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</si>
  <si>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</si>
  <si>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</si>
  <si>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</si>
  <si>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</si>
  <si>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</si>
  <si>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</si>
  <si>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</si>
  <si>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</si>
  <si>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</si>
  <si>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</si>
  <si>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</si>
  <si>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</si>
  <si>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</si>
  <si>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</si>
  <si>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</si>
  <si>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</si>
  <si>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</si>
  <si>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</si>
  <si>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</si>
  <si>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</si>
  <si>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</si>
  <si>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</si>
  <si>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</si>
  <si>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</si>
  <si>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</si>
  <si>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</si>
  <si>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</si>
  <si>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</si>
  <si>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</si>
  <si>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</si>
  <si>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</si>
  <si>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</si>
  <si>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</si>
  <si>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</si>
  <si>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</si>
  <si>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</si>
  <si>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</si>
  <si>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</si>
  <si>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</si>
  <si>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</si>
  <si>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</si>
  <si>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</si>
  <si>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</si>
  <si>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</si>
  <si>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</si>
  <si>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</si>
  <si>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</si>
  <si>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</si>
  <si>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</si>
  <si>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</si>
  <si>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</si>
  <si>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</si>
  <si>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</si>
  <si>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</si>
  <si>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</si>
  <si>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</si>
  <si>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</si>
  <si>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</si>
  <si>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</si>
  <si>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</si>
  <si>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</si>
  <si>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</si>
  <si>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</si>
  <si>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</si>
  <si>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</si>
  <si>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</si>
  <si>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</si>
  <si>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</si>
  <si>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</si>
  <si>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</si>
  <si>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</si>
  <si>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</si>
  <si>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</si>
  <si>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</si>
  <si>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</si>
  <si>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</si>
  <si>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</si>
  <si>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</si>
  <si>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</si>
  <si>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</si>
  <si>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</si>
  <si>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</si>
  <si>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</si>
  <si>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</si>
  <si>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</si>
  <si>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</si>
  <si>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</si>
  <si>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</si>
  <si>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</si>
  <si>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</si>
  <si>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</si>
  <si>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</si>
  <si>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</si>
  <si>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</si>
  <si>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</si>
  <si>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</si>
  <si>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</si>
  <si>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</si>
  <si>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</si>
  <si>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</si>
  <si>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</si>
  <si>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</si>
  <si>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</si>
  <si>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</si>
  <si>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</si>
  <si>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</si>
  <si>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</si>
  <si>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</si>
  <si>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</si>
  <si>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</si>
  <si>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</si>
  <si>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</si>
  <si>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</si>
  <si>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</si>
  <si>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</si>
  <si>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</si>
  <si>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</si>
  <si>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</si>
  <si>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</si>
  <si>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</si>
  <si>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</si>
  <si>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</si>
  <si>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</si>
  <si>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</si>
  <si>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</si>
  <si>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</si>
  <si>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</si>
  <si>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</si>
  <si>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</si>
  <si>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</si>
  <si>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</si>
  <si>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</si>
  <si>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</si>
  <si>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</si>
  <si>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</si>
  <si>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</si>
  <si>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</si>
  <si>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</si>
  <si>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</si>
  <si>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</si>
  <si>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</si>
  <si>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</si>
  <si>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</si>
  <si>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</si>
  <si>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</si>
  <si>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</si>
  <si>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</si>
  <si>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</si>
  <si>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</si>
  <si>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</si>
  <si>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</si>
  <si>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</si>
  <si>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</si>
  <si>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</si>
  <si>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</si>
  <si>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</si>
  <si>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</si>
  <si>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</si>
  <si>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</si>
  <si>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</si>
  <si>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</si>
  <si>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</si>
  <si>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</si>
  <si>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</si>
  <si>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</si>
  <si>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</si>
  <si>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</si>
  <si>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</si>
  <si>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</si>
  <si>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</si>
  <si>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</si>
  <si>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</si>
  <si>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</si>
  <si>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</si>
  <si>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</si>
  <si>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</si>
  <si>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</si>
  <si>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</si>
  <si>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</si>
  <si>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</si>
  <si>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</si>
  <si>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</si>
  <si>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</si>
  <si>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</si>
  <si>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</si>
  <si>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</si>
  <si>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</si>
  <si>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</si>
  <si>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</si>
  <si>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</si>
  <si>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</si>
  <si>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</si>
  <si>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</si>
  <si>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</si>
  <si>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</si>
  <si>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</si>
  <si>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</si>
  <si>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</si>
  <si>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</si>
  <si>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</si>
  <si>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</si>
  <si>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</si>
  <si>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</si>
  <si>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</si>
  <si>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</si>
  <si>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</si>
  <si>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</si>
  <si>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</si>
  <si>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</si>
  <si>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</si>
  <si>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</si>
  <si>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</si>
  <si>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</si>
  <si>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</si>
  <si>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</si>
  <si>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</si>
  <si>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</si>
  <si>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</si>
  <si>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</si>
  <si>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</si>
  <si>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</si>
  <si>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</si>
  <si>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</si>
  <si>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</si>
  <si>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</si>
  <si>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</si>
  <si>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</si>
  <si>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</si>
  <si>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</si>
  <si>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</si>
  <si>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</si>
  <si>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</si>
  <si>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</si>
  <si>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</si>
  <si>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</si>
  <si>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</si>
  <si>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</si>
  <si>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</si>
  <si>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</si>
  <si>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</si>
  <si>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</si>
  <si>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</si>
  <si>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</si>
  <si>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</si>
  <si>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</si>
  <si>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</si>
  <si>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</si>
  <si>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</si>
  <si>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</si>
  <si>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</si>
  <si>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</si>
  <si>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</si>
  <si>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</si>
  <si>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</si>
  <si>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</si>
  <si>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</si>
  <si>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</si>
  <si>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</si>
  <si>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</si>
  <si>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</si>
  <si>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</si>
  <si>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</si>
  <si>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</si>
  <si>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</si>
  <si>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</si>
  <si>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</si>
  <si>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</si>
  <si>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</si>
  <si>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</si>
  <si>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</si>
  <si>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</si>
  <si>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</si>
  <si>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</si>
  <si>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</si>
  <si>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</si>
  <si>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</si>
  <si>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</si>
  <si>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</si>
  <si>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</si>
  <si>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</si>
  <si>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</si>
  <si>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</si>
  <si>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</si>
  <si>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</si>
  <si>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</si>
  <si>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</si>
  <si>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</si>
  <si>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</si>
  <si>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</si>
  <si>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</si>
  <si>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</si>
  <si>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</si>
  <si>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</si>
  <si>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</si>
  <si>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</si>
  <si>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</si>
  <si>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</si>
  <si>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</si>
  <si>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</si>
  <si>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</si>
  <si>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</si>
  <si>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</si>
  <si>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</si>
  <si>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</si>
  <si>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</si>
  <si>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</si>
  <si>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</si>
  <si>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</si>
  <si>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</si>
  <si>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</si>
  <si>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</si>
  <si>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</si>
  <si>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</si>
  <si>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</si>
  <si>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</si>
  <si>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</si>
  <si>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</si>
  <si>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</si>
  <si>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</si>
  <si>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</si>
  <si>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</si>
  <si>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</si>
  <si>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</si>
  <si>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</si>
  <si>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</si>
  <si>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</si>
  <si>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</si>
  <si>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</si>
  <si>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</si>
  <si>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</si>
  <si>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</si>
  <si>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</si>
  <si>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</si>
  <si>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</si>
  <si>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</si>
  <si>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</si>
  <si>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</si>
  <si>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</si>
  <si>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</si>
  <si>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</si>
  <si>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</si>
  <si>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</si>
  <si>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</si>
  <si>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</si>
  <si>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</si>
  <si>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</si>
  <si>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</si>
  <si>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</si>
  <si>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</si>
  <si>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</si>
  <si>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</si>
  <si>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</si>
  <si>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</si>
  <si>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</si>
  <si>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</si>
  <si>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</si>
  <si>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</si>
  <si>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</si>
  <si>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</si>
  <si>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</si>
  <si>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</si>
  <si>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</si>
  <si>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</si>
  <si>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</si>
  <si>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</si>
  <si>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</si>
  <si>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</si>
  <si>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</si>
  <si>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</si>
  <si>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</si>
  <si>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</si>
  <si>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</si>
  <si>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</si>
  <si>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</si>
  <si>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</si>
  <si>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</si>
  <si>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</si>
  <si>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</si>
  <si>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</si>
  <si>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</si>
  <si>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</si>
  <si>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</si>
  <si>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</si>
  <si>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</si>
  <si>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</si>
  <si>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</si>
  <si>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</si>
  <si>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</si>
  <si>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</si>
  <si>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</si>
  <si>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</si>
  <si>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</si>
  <si>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</si>
  <si>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</si>
  <si>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</si>
  <si>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</si>
  <si>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</si>
  <si>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</si>
  <si>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</si>
  <si>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</si>
  <si>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</si>
  <si>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</si>
  <si>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</si>
  <si>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</si>
  <si>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</si>
  <si>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</si>
  <si>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</si>
  <si>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</si>
  <si>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</si>
  <si>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</si>
  <si>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</si>
  <si>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</si>
  <si>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</si>
  <si>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</si>
  <si>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</si>
  <si>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</si>
  <si>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</si>
  <si>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</si>
  <si>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</si>
  <si>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</si>
  <si>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</si>
  <si>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</si>
  <si>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</si>
  <si>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</si>
  <si>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</si>
  <si>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</si>
  <si>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</si>
  <si>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</si>
  <si>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</si>
  <si>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</si>
  <si>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</si>
  <si>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</si>
  <si>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</si>
  <si>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</si>
  <si>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</si>
  <si>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</si>
  <si>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</si>
  <si>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</si>
  <si>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</si>
  <si>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</si>
  <si>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</si>
  <si>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</si>
  <si>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</si>
  <si>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</si>
  <si>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</si>
  <si>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</si>
  <si>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</si>
  <si>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</si>
  <si>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</si>
  <si>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</si>
  <si>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</si>
  <si>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</si>
  <si>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</si>
  <si>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</si>
  <si>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</si>
  <si>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</si>
  <si>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</si>
  <si>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</si>
  <si>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</si>
  <si>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</si>
  <si>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</si>
  <si>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</si>
  <si>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</si>
  <si>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</si>
  <si>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</si>
  <si>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</si>
  <si>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</si>
  <si>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</si>
  <si>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</si>
  <si>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</si>
  <si>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</si>
  <si>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</si>
  <si>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</si>
  <si>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</si>
  <si>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</si>
  <si>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</si>
  <si>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</si>
  <si>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</si>
  <si>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</si>
  <si>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</si>
  <si>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</si>
  <si>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</si>
  <si>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</si>
  <si>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</si>
  <si>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</si>
  <si>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</si>
  <si>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</si>
  <si>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</si>
  <si>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</si>
  <si>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</si>
  <si>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</si>
  <si>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</si>
  <si>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</si>
  <si>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</si>
  <si>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</si>
  <si>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</si>
  <si>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</si>
  <si>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</si>
  <si>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</si>
  <si>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</si>
  <si>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</si>
  <si>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</si>
  <si>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</si>
  <si>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</si>
  <si>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</si>
  <si>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</si>
  <si>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</si>
  <si>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</si>
  <si>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</si>
  <si>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</si>
  <si>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</si>
  <si>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</si>
  <si>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</si>
  <si>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</si>
  <si>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</si>
  <si>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</si>
  <si>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</si>
  <si>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</si>
  <si>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</si>
  <si>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</si>
  <si>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</si>
  <si>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</si>
  <si>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</si>
  <si>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</si>
  <si>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</si>
  <si>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</si>
  <si>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</si>
  <si>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</si>
  <si>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</si>
  <si>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</si>
  <si>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</si>
  <si>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</si>
  <si>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</si>
  <si>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</si>
  <si>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</si>
  <si>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</si>
  <si>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</si>
  <si>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</si>
  <si>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</si>
  <si>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</si>
  <si>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</si>
  <si>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</si>
  <si>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</si>
  <si>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</si>
  <si>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</si>
  <si>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</si>
  <si>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</si>
  <si>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</si>
  <si>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</si>
  <si>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</si>
  <si>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</si>
  <si>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</si>
  <si>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</si>
  <si>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</si>
  <si>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</si>
  <si>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</si>
  <si>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</si>
  <si>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</si>
  <si>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</si>
  <si>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</si>
  <si>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</si>
  <si>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</si>
  <si>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</si>
  <si>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</si>
  <si>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</si>
  <si>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</si>
  <si>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</si>
  <si>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</si>
  <si>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</si>
  <si>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</si>
  <si>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</si>
  <si>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</si>
  <si>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</si>
  <si>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</si>
  <si>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</si>
  <si>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</si>
  <si>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</si>
  <si>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</si>
  <si>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</si>
  <si>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</si>
  <si>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</si>
  <si>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</si>
  <si>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</si>
  <si>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</si>
  <si>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</si>
  <si>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</si>
  <si>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</si>
  <si>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</si>
  <si>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</si>
  <si>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</si>
  <si>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</si>
  <si>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</si>
  <si>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</si>
  <si>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</si>
  <si>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</si>
  <si>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</si>
  <si>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</si>
  <si>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</si>
  <si>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</si>
  <si>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</si>
  <si>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</si>
  <si>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</si>
  <si>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</si>
  <si>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</si>
  <si>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</si>
  <si>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</si>
  <si>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</si>
  <si>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</si>
  <si>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</si>
  <si>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</si>
  <si>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</si>
  <si>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</si>
  <si>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</si>
  <si>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</si>
  <si>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</si>
  <si>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</si>
  <si>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</si>
  <si>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</si>
  <si>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</si>
  <si>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</si>
  <si>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</si>
  <si>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</si>
  <si>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</si>
  <si>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</si>
  <si>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</si>
  <si>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</si>
  <si>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</si>
  <si>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</si>
  <si>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</si>
  <si>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</si>
  <si>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</si>
  <si>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</si>
  <si>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</si>
  <si>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</si>
  <si>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</si>
  <si>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</si>
  <si>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</si>
  <si>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</si>
  <si>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</si>
  <si>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</si>
  <si>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</si>
  <si>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</si>
  <si>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</si>
  <si>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</si>
  <si>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</si>
  <si>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</si>
  <si>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</si>
  <si>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</si>
  <si>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</si>
  <si>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</si>
  <si>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</si>
  <si>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</si>
  <si>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</si>
  <si>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</si>
  <si>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</si>
  <si>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</si>
  <si>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</si>
  <si>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</si>
  <si>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</si>
  <si>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</si>
  <si>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</si>
  <si>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</si>
  <si>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</si>
  <si>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</si>
  <si>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</si>
  <si>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</si>
  <si>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</si>
  <si>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</si>
  <si>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</si>
  <si>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</si>
  <si>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</si>
  <si>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</si>
  <si>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</si>
  <si>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</si>
  <si>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</si>
  <si>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</si>
  <si>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</si>
  <si>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</si>
  <si>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</si>
  <si>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</si>
  <si>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</si>
  <si>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</si>
  <si>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</si>
  <si>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</si>
  <si>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</si>
  <si>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</si>
  <si>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</si>
  <si>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</si>
  <si>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</si>
  <si>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</si>
  <si>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</si>
  <si>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</si>
  <si>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</si>
  <si>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</si>
  <si>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</si>
  <si>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</si>
  <si>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</si>
  <si>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</si>
  <si>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</si>
  <si>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</si>
  <si>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</si>
  <si>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</si>
  <si>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</si>
  <si>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</si>
  <si>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</si>
  <si>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</si>
  <si>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</si>
  <si>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</si>
  <si>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</si>
  <si>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</si>
  <si>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</si>
  <si>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</si>
  <si>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</si>
  <si>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</si>
  <si>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</si>
  <si>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</si>
  <si>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</si>
  <si>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</si>
  <si>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</si>
  <si>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</si>
  <si>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</si>
  <si>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</si>
  <si>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</si>
  <si>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</si>
  <si>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</si>
  <si>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</si>
  <si>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</si>
  <si>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</si>
  <si>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</si>
  <si>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</si>
  <si>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</si>
  <si>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</si>
  <si>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</si>
  <si>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</si>
  <si>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</si>
  <si>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</si>
  <si>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</si>
  <si>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</si>
  <si>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</si>
  <si>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</si>
  <si>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</si>
  <si>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</si>
  <si>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</si>
  <si>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</si>
  <si>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</si>
  <si>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</si>
  <si>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</si>
  <si>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</si>
  <si>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</si>
  <si>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</si>
  <si>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</si>
  <si>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</si>
  <si>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</si>
  <si>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</si>
  <si>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</si>
  <si>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</si>
  <si>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</si>
  <si>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</si>
  <si>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</si>
  <si>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</si>
  <si>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</si>
  <si>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</si>
  <si>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</si>
  <si>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</si>
  <si>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</si>
  <si>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</si>
  <si>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</si>
  <si>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</si>
  <si>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</si>
  <si>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</si>
  <si>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</si>
  <si>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</si>
  <si>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</si>
  <si>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</si>
  <si>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</si>
  <si>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</si>
  <si>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</si>
  <si>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</si>
  <si>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</si>
  <si>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</si>
  <si>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</si>
  <si>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</si>
  <si>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</si>
  <si>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</si>
  <si>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</si>
  <si>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</si>
  <si>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</si>
  <si>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</si>
  <si>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</si>
  <si>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</si>
  <si>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</si>
  <si>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</si>
  <si>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</si>
  <si>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</si>
  <si>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</si>
  <si>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</si>
  <si>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</si>
  <si>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</si>
  <si>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</si>
  <si>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</si>
  <si>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</si>
  <si>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</si>
  <si>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</si>
  <si>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</si>
  <si>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</si>
  <si>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</si>
  <si>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</si>
  <si>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</si>
  <si>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</si>
  <si>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</si>
  <si>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</si>
  <si>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</si>
  <si>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</si>
  <si>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</si>
  <si>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</si>
  <si>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</si>
  <si>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</si>
  <si>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</si>
  <si>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</si>
  <si>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</si>
  <si>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</si>
  <si>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</si>
  <si>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</si>
  <si>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</si>
  <si>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</si>
  <si>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</si>
  <si>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</si>
  <si>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</si>
  <si>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</si>
  <si>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</si>
  <si>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</si>
  <si>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</si>
  <si>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</si>
  <si>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</si>
  <si>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</si>
  <si>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</si>
  <si>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</si>
  <si>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</si>
  <si>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</si>
  <si>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</si>
  <si>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</si>
  <si>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</si>
  <si>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</si>
  <si>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</si>
  <si>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</si>
  <si>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</si>
  <si>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</si>
  <si>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</si>
  <si>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</si>
  <si>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</si>
  <si>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</si>
  <si>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</si>
  <si>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</si>
  <si>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</si>
  <si>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</si>
  <si>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</si>
  <si>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</si>
  <si>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</si>
  <si>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</si>
  <si>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</si>
  <si>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</si>
  <si>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</si>
  <si>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</si>
  <si>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</si>
  <si>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</si>
  <si>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</si>
  <si>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</si>
  <si>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</si>
  <si>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</si>
  <si>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</si>
  <si>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</si>
  <si>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</si>
  <si>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</si>
  <si>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</si>
  <si>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</si>
  <si>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</si>
  <si>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</si>
  <si>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</si>
  <si>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</si>
  <si>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</si>
  <si>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</si>
  <si>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</si>
  <si>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</si>
  <si>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</si>
  <si>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</si>
  <si>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</si>
  <si>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</si>
  <si>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</si>
  <si>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</si>
  <si>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</si>
  <si>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</si>
  <si>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</si>
  <si>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</si>
  <si>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</si>
  <si>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</si>
  <si>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</si>
  <si>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</si>
  <si>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</si>
  <si>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</si>
  <si>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</si>
  <si>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</si>
  <si>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</si>
  <si>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</si>
  <si>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</si>
  <si>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</si>
  <si>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</si>
  <si>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</si>
  <si>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</si>
  <si>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</si>
  <si>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</si>
  <si>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</si>
  <si>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</si>
  <si>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</si>
  <si>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</si>
  <si>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</si>
  <si>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</si>
  <si>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</si>
  <si>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</si>
  <si>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</si>
  <si>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</si>
  <si>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</si>
  <si>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</si>
  <si>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</si>
  <si>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</si>
  <si>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</si>
  <si>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</si>
  <si>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</si>
  <si>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</si>
  <si>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</si>
  <si>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</si>
  <si>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</si>
  <si>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</si>
  <si>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</si>
  <si>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</si>
  <si>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</si>
  <si>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</si>
  <si>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</si>
  <si>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</si>
  <si>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</si>
  <si>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</si>
  <si>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</si>
  <si>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</si>
  <si>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</si>
  <si>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</si>
  <si>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</si>
  <si>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</si>
  <si>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</si>
  <si>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</si>
  <si>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</si>
  <si>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</si>
  <si>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</si>
  <si>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</si>
  <si>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</si>
  <si>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</si>
  <si>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</si>
  <si>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</si>
  <si>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</si>
  <si>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</si>
  <si>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</si>
  <si>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</si>
  <si>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</si>
  <si>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</si>
  <si>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</si>
  <si>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</si>
  <si>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</si>
  <si>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</si>
  <si>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</si>
  <si>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</si>
  <si>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</si>
  <si>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</si>
  <si>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</si>
  <si>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</si>
  <si>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</si>
  <si>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</si>
  <si>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</si>
  <si>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</si>
  <si>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</si>
  <si>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</si>
  <si>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</si>
  <si>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</si>
  <si>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</si>
  <si>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</si>
  <si>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</si>
  <si>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</si>
  <si>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</si>
  <si>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</si>
  <si>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</si>
  <si>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</si>
  <si>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</si>
  <si>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</si>
  <si>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</si>
  <si>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</si>
  <si>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</si>
  <si>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</si>
  <si>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</si>
  <si>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</si>
  <si>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</si>
  <si>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</si>
  <si>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</si>
  <si>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</si>
  <si>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</si>
  <si>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</si>
  <si>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</si>
  <si>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</si>
  <si>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</si>
  <si>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</si>
  <si>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</si>
  <si>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</si>
  <si>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</si>
  <si>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</si>
  <si>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</si>
  <si>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</si>
  <si>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</si>
  <si>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</si>
  <si>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</si>
  <si>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</si>
  <si>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</si>
  <si>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</si>
  <si>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</si>
  <si>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</si>
  <si>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</si>
  <si>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</si>
  <si>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</si>
  <si>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</si>
  <si>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</si>
  <si>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</si>
  <si>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</si>
  <si>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</si>
  <si>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</si>
  <si>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</si>
  <si>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</si>
  <si>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</si>
  <si>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</si>
  <si>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</si>
  <si>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</si>
  <si>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</si>
  <si>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</si>
  <si>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</si>
  <si>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</si>
  <si>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</si>
  <si>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</si>
  <si>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</si>
  <si>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</si>
  <si>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</si>
  <si>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</si>
  <si>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</si>
  <si>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</si>
  <si>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</si>
  <si>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</si>
  <si>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</si>
  <si>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</si>
  <si>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</si>
  <si>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</si>
  <si>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</si>
  <si>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</si>
  <si>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</si>
  <si>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</si>
  <si>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</si>
  <si>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</si>
  <si>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</si>
  <si>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</si>
  <si>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</si>
  <si>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</si>
  <si>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</si>
  <si>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</si>
  <si>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</si>
  <si>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</si>
  <si>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</si>
  <si>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</si>
  <si>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</si>
  <si>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</si>
  <si>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</si>
  <si>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</si>
  <si>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</si>
  <si>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</si>
  <si>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</si>
  <si>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</si>
  <si>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</si>
  <si>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</si>
  <si>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</si>
  <si>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</si>
  <si>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</si>
  <si>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</si>
  <si>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</si>
  <si>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</si>
  <si>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</si>
  <si>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</si>
  <si>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</si>
  <si>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</si>
  <si>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</si>
  <si>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</si>
  <si>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</si>
  <si>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</si>
  <si>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</si>
  <si>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</si>
  <si>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</si>
  <si>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</si>
  <si>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</si>
  <si>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</si>
  <si>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</si>
  <si>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</si>
  <si>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</si>
  <si>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</si>
  <si>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</si>
  <si>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</si>
  <si>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</si>
  <si>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</si>
  <si>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</si>
  <si>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</si>
  <si>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</si>
  <si>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</si>
  <si>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</si>
  <si>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</si>
  <si>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</si>
  <si>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</si>
  <si>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</si>
  <si>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</si>
  <si>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</si>
  <si>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</si>
  <si>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</si>
  <si>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</si>
  <si>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</si>
  <si>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</si>
  <si>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</si>
  <si>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</si>
  <si>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</si>
  <si>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</si>
  <si>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</si>
  <si>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</si>
  <si>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</si>
  <si>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</si>
  <si>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</si>
  <si>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</si>
  <si>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</si>
  <si>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</si>
  <si>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</si>
  <si>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</si>
  <si>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</si>
  <si>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</si>
  <si>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</si>
  <si>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</si>
  <si>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</si>
  <si>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</si>
  <si>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</si>
  <si>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</si>
  <si>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</si>
  <si>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</si>
  <si>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</si>
  <si>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</si>
  <si>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</si>
  <si>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</si>
  <si>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</si>
  <si>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</si>
  <si>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</si>
  <si>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</si>
  <si>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</si>
  <si>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</si>
  <si>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</si>
  <si>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</si>
  <si>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</si>
  <si>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</si>
  <si>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</si>
  <si>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</si>
  <si>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</si>
  <si>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</si>
  <si>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</si>
  <si>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</si>
  <si>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</si>
  <si>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</si>
  <si>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</si>
  <si>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</si>
  <si>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</si>
  <si>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</si>
  <si>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</si>
  <si>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</si>
  <si>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</si>
  <si>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</si>
  <si>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</si>
  <si>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</si>
  <si>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</si>
  <si>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</si>
  <si>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</si>
  <si>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</si>
  <si>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</si>
  <si>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</si>
  <si>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</si>
  <si>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</si>
  <si>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</si>
  <si>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</si>
  <si>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</si>
  <si>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</si>
  <si>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</si>
  <si>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</si>
  <si>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</si>
  <si>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</si>
  <si>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</si>
  <si>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</si>
  <si>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</si>
  <si>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</si>
  <si>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</si>
  <si>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</si>
  <si>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</si>
  <si>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</si>
  <si>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</si>
  <si>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</si>
  <si>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</si>
  <si>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</si>
  <si>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</si>
  <si>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</si>
  <si>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</si>
  <si>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</si>
  <si>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</si>
  <si>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</si>
  <si>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</si>
  <si>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</si>
  <si>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</si>
  <si>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</si>
  <si>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</si>
  <si>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</si>
  <si>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</si>
  <si>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</si>
  <si>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</si>
  <si>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</si>
  <si>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</si>
  <si>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</si>
  <si>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</si>
  <si>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</si>
  <si>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</si>
  <si>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</si>
  <si>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</si>
  <si>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</si>
  <si>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</si>
  <si>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</si>
  <si>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</si>
  <si>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</si>
  <si>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</si>
  <si>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</si>
  <si>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</si>
  <si>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</si>
  <si>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</si>
  <si>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</si>
  <si>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</si>
  <si>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</si>
  <si>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</si>
  <si>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</si>
  <si>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</si>
  <si>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</si>
  <si>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</si>
  <si>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</si>
  <si>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</si>
  <si>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</si>
  <si>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</si>
  <si>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</si>
  <si>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</si>
  <si>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</si>
  <si>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</si>
  <si>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</si>
  <si>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</si>
  <si>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</si>
  <si>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</si>
  <si>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</si>
  <si>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</si>
  <si>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</si>
  <si>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</si>
  <si>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</si>
  <si>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</si>
  <si>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</si>
  <si>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</si>
  <si>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</si>
  <si>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</si>
  <si>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</si>
  <si>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</si>
  <si>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</si>
  <si>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</si>
  <si>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</si>
  <si>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</si>
  <si>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</si>
  <si>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</si>
  <si>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</si>
  <si>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</si>
  <si>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</si>
  <si>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</si>
  <si>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</si>
  <si>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</si>
  <si>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</si>
  <si>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</si>
  <si>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</si>
  <si>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</si>
  <si>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</si>
  <si>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</si>
  <si>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</si>
  <si>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</si>
  <si>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</si>
  <si>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</si>
  <si>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</si>
  <si>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</si>
  <si>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</si>
  <si>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</si>
  <si>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</si>
  <si>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</si>
  <si>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</si>
  <si>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</si>
  <si>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</si>
  <si>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</si>
  <si>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</si>
  <si>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</si>
  <si>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</si>
  <si>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</si>
  <si>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</si>
  <si>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</si>
  <si>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</si>
  <si>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</si>
  <si>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</si>
  <si>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</si>
  <si>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</si>
  <si>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</si>
  <si>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</si>
  <si>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</si>
  <si>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</si>
  <si>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</si>
  <si>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</si>
  <si>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</si>
  <si>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</si>
  <si>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</si>
  <si>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</si>
  <si>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</si>
  <si>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</si>
  <si>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</si>
  <si>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</si>
  <si>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</si>
  <si>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</si>
  <si>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</si>
  <si>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</si>
  <si>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</si>
  <si>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</si>
  <si>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</si>
  <si>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</si>
  <si>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</si>
  <si>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</si>
  <si>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</si>
  <si>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</si>
  <si>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</si>
  <si>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</si>
  <si>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</si>
  <si>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</si>
  <si>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</si>
  <si>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</si>
  <si>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</si>
  <si>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</si>
  <si>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</si>
  <si>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</si>
  <si>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</si>
  <si>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</si>
  <si>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</si>
  <si>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</si>
  <si>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</si>
  <si>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</si>
  <si>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</si>
  <si>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</si>
  <si>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</si>
  <si>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</si>
  <si>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</si>
  <si>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</si>
  <si>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</si>
  <si>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</si>
  <si>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</si>
  <si>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</si>
  <si>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</si>
  <si>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</si>
  <si>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</si>
  <si>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</si>
  <si>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</si>
  <si>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</si>
  <si>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</si>
  <si>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</si>
  <si>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</si>
  <si>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</si>
  <si>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</si>
  <si>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</si>
  <si>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</si>
  <si>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</si>
  <si>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</si>
  <si>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</si>
  <si>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</si>
  <si>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</si>
  <si>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</si>
  <si>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</si>
  <si>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</si>
  <si>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</si>
  <si>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</si>
  <si>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</si>
  <si>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</si>
  <si>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</si>
  <si>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</si>
  <si>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</si>
  <si>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</si>
  <si>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</si>
  <si>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</si>
  <si>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</si>
  <si>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</si>
  <si>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</si>
  <si>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</si>
  <si>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</si>
  <si>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</si>
  <si>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</si>
  <si>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</si>
  <si>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</si>
  <si>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</si>
  <si>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</si>
  <si>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</si>
  <si>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</si>
  <si>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</si>
  <si>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</si>
  <si>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</si>
  <si>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</si>
  <si>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</si>
  <si>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</si>
  <si>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</si>
  <si>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</si>
  <si>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</si>
  <si>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</si>
  <si>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</si>
  <si>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</si>
  <si>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</si>
  <si>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</si>
  <si>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</si>
  <si>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</si>
  <si>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</si>
  <si>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</si>
  <si>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</si>
  <si>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</si>
  <si>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</si>
  <si>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</si>
  <si>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</si>
  <si>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</si>
  <si>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</si>
  <si>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</si>
  <si>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</si>
  <si>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</si>
  <si>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</si>
  <si>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</si>
  <si>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</si>
  <si>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</si>
  <si>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</si>
  <si>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</si>
  <si>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</si>
  <si>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</si>
  <si>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</si>
  <si>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</si>
  <si>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</si>
  <si>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</si>
  <si>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</si>
  <si>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</si>
  <si>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</si>
  <si>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</si>
  <si>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</si>
  <si>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</si>
  <si>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</si>
  <si>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</si>
  <si>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</si>
  <si>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</si>
  <si>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</si>
  <si>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</si>
  <si>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</si>
  <si>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</si>
  <si>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</si>
  <si>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</si>
  <si>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</si>
  <si>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</si>
  <si>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</si>
  <si>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</si>
  <si>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</si>
  <si>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</si>
  <si>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</si>
  <si>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</si>
  <si>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</si>
  <si>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</si>
  <si>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</si>
  <si>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</si>
  <si>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</si>
  <si>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</si>
  <si>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</si>
  <si>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</si>
  <si>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</si>
  <si>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</si>
  <si>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</si>
  <si>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</si>
  <si>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</si>
  <si>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</si>
  <si>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</si>
  <si>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</si>
  <si>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</si>
  <si>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</si>
  <si>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</si>
  <si>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</si>
  <si>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</si>
  <si>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</si>
  <si>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</si>
  <si>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</si>
  <si>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</si>
  <si>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</si>
  <si>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</si>
  <si>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</si>
  <si>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</si>
  <si>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</si>
  <si>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</si>
  <si>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</si>
  <si>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</si>
  <si>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</si>
  <si>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</si>
  <si>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</si>
  <si>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</si>
  <si>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</si>
  <si>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</si>
  <si>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</si>
  <si>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</si>
  <si>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</si>
  <si>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</si>
  <si>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</si>
  <si>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</si>
  <si>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</si>
  <si>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</si>
  <si>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</si>
  <si>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</si>
  <si>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</si>
  <si>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</si>
  <si>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</si>
  <si>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</si>
  <si>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</si>
  <si>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</si>
  <si>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</si>
  <si>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</si>
  <si>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</si>
  <si>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</si>
  <si>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</si>
  <si>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</si>
  <si>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</si>
  <si>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</si>
  <si>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</si>
  <si>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</si>
  <si>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</si>
  <si>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</si>
  <si>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</si>
  <si>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</si>
  <si>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</si>
  <si>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</si>
  <si>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</si>
  <si>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</si>
  <si>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</si>
  <si>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</si>
  <si>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</si>
  <si>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</si>
  <si>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</si>
  <si>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</si>
  <si>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</si>
  <si>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</si>
  <si>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</si>
  <si>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</si>
  <si>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</si>
  <si>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</si>
  <si>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</si>
  <si>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</si>
  <si>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</si>
  <si>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</si>
  <si>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</si>
  <si>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</si>
  <si>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</si>
  <si>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</si>
  <si>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</si>
  <si>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</si>
  <si>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</si>
  <si>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</si>
  <si>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</si>
  <si>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</si>
  <si>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</si>
  <si>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</si>
  <si>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</si>
  <si>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</si>
  <si>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</si>
  <si>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</si>
  <si>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</si>
  <si>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</si>
  <si>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</si>
  <si>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</si>
  <si>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</si>
  <si>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</si>
  <si>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</si>
  <si>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</si>
  <si>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</si>
  <si>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</si>
  <si>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</si>
  <si>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</si>
  <si>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</si>
  <si>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</si>
  <si>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</si>
  <si>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</si>
  <si>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</si>
  <si>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</si>
  <si>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</si>
  <si>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</si>
  <si>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</si>
  <si>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</si>
  <si>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</si>
  <si>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</si>
  <si>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</si>
  <si>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</si>
  <si>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</si>
  <si>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</si>
  <si>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</si>
  <si>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</si>
  <si>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</si>
  <si>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</si>
  <si>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</si>
  <si>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</si>
  <si>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</si>
  <si>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</si>
  <si>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</si>
  <si>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</si>
  <si>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</si>
  <si>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</si>
  <si>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</si>
  <si>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</si>
  <si>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</si>
  <si>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</si>
  <si>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</si>
  <si>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</si>
  <si>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</si>
  <si>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</si>
  <si>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</si>
  <si>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</si>
  <si>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</si>
  <si>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</si>
  <si>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</si>
  <si>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</si>
  <si>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</si>
  <si>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</si>
  <si>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</si>
  <si>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</si>
  <si>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</si>
  <si>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</si>
  <si>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</si>
  <si>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</si>
  <si>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</si>
  <si>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</si>
  <si>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</si>
  <si>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</si>
  <si>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</si>
  <si>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</si>
  <si>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</si>
  <si>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</si>
  <si>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</si>
  <si>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</si>
  <si>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</si>
  <si>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</si>
  <si>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</si>
  <si>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</si>
  <si>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</si>
  <si>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</si>
  <si>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</si>
  <si>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</si>
  <si>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</si>
  <si>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</si>
  <si>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</si>
  <si>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</si>
  <si>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</si>
  <si>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</si>
  <si>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</si>
  <si>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</si>
  <si>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</si>
  <si>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</si>
  <si>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</si>
  <si>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</si>
  <si>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</si>
  <si>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</si>
  <si>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</si>
  <si>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</si>
  <si>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</si>
  <si>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</si>
  <si>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</si>
  <si>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</si>
  <si>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</si>
  <si>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</si>
  <si>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</si>
  <si>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</si>
  <si>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</si>
  <si>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</si>
  <si>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</si>
  <si>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</si>
  <si>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</si>
  <si>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</si>
  <si>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</si>
  <si>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</si>
  <si>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</si>
  <si>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</si>
  <si>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</si>
  <si>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</si>
  <si>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</si>
  <si>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</si>
  <si>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</si>
  <si>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</si>
  <si>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</si>
  <si>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</si>
  <si>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</si>
  <si>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</si>
  <si>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</si>
  <si>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</si>
  <si>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</si>
  <si>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</si>
  <si>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</si>
  <si>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</si>
  <si>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</si>
  <si>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</si>
  <si>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</si>
  <si>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</si>
  <si>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</si>
  <si>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</si>
  <si>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</si>
  <si>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</si>
  <si>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</si>
  <si>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</si>
  <si>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</si>
  <si>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</si>
  <si>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</si>
  <si>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</si>
  <si>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</si>
  <si>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</si>
  <si>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</si>
  <si>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</si>
  <si>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</si>
  <si>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</si>
  <si>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</si>
  <si>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</si>
  <si>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</si>
  <si>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</si>
  <si>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</si>
  <si>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</si>
  <si>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</si>
  <si>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</si>
  <si>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</si>
  <si>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</si>
  <si>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</si>
  <si>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</si>
  <si>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</si>
  <si>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</si>
  <si>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</si>
  <si>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</si>
  <si>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</si>
  <si>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</si>
  <si>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</si>
  <si>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</si>
  <si>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</si>
  <si>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</si>
  <si>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</si>
  <si>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</si>
  <si>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</si>
  <si>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</si>
  <si>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</si>
  <si>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</si>
  <si>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</si>
  <si>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</si>
  <si>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</si>
  <si>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</si>
  <si>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</si>
  <si>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</si>
  <si>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</si>
  <si>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</si>
  <si>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</si>
  <si>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</si>
  <si>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</si>
  <si>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</si>
  <si>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</si>
  <si>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</si>
  <si>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</si>
  <si>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</si>
  <si>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</si>
  <si>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</si>
  <si>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</si>
  <si>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</si>
  <si>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</si>
  <si>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</si>
  <si>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</si>
  <si>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</si>
  <si>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</si>
  <si>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</si>
  <si>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</si>
  <si>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</si>
  <si>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</si>
  <si>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</si>
  <si>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</si>
  <si>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</si>
  <si>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</si>
  <si>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</si>
  <si>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</si>
  <si>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</si>
  <si>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</si>
  <si>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</si>
  <si>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</si>
  <si>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</si>
  <si>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</si>
  <si>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</si>
  <si>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</si>
  <si>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</si>
  <si>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</si>
  <si>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</si>
  <si>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</si>
  <si>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</si>
  <si>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</si>
  <si>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</si>
  <si>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</si>
  <si>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</si>
  <si>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</si>
  <si>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</si>
  <si>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</si>
  <si>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</si>
  <si>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</si>
  <si>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</si>
  <si>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</si>
  <si>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</si>
  <si>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</si>
  <si>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</si>
  <si>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</si>
  <si>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</si>
  <si>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</si>
  <si>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</si>
  <si>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</si>
  <si>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</si>
  <si>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</si>
  <si>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</si>
  <si>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</si>
  <si>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</si>
  <si>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</si>
  <si>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</si>
  <si>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</si>
  <si>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</si>
  <si>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</si>
  <si>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</si>
  <si>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</si>
  <si>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</si>
  <si>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</si>
  <si>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</si>
  <si>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</si>
  <si>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</si>
  <si>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</si>
  <si>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</si>
  <si>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</si>
  <si>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</si>
  <si>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</si>
  <si>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</si>
  <si>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</si>
  <si>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</si>
  <si>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</si>
  <si>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</si>
  <si>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</si>
  <si>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</si>
  <si>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</si>
  <si>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</si>
  <si>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</si>
  <si>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</si>
  <si>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</si>
  <si>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</si>
  <si>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</si>
  <si>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</si>
  <si>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</si>
  <si>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</si>
  <si>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</si>
  <si>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</si>
  <si>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</si>
  <si>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</si>
  <si>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</si>
  <si>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</si>
  <si>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</si>
  <si>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</si>
  <si>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</si>
  <si>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</si>
  <si>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</si>
  <si>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</si>
  <si>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</si>
  <si>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</si>
  <si>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</si>
  <si>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</si>
  <si>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</si>
  <si>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</si>
  <si>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</si>
  <si>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</si>
  <si>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</si>
  <si>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</si>
  <si>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</si>
  <si>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</si>
  <si>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</si>
  <si>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</si>
  <si>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</si>
  <si>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</si>
  <si>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</si>
  <si>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</si>
  <si>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</si>
  <si>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</si>
  <si>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</si>
  <si>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</si>
  <si>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</si>
  <si>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</si>
  <si>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</si>
  <si>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</si>
  <si>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</si>
  <si>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</si>
  <si>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</si>
  <si>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</si>
  <si>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</si>
  <si>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</si>
  <si>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</si>
  <si>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</si>
  <si>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</si>
  <si>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</si>
  <si>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</si>
  <si>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</si>
  <si>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</si>
  <si>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</si>
  <si>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</si>
  <si>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</si>
  <si>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</si>
  <si>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</si>
  <si>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</si>
  <si>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</si>
  <si>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</si>
  <si>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</si>
  <si>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</si>
  <si>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</si>
  <si>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</si>
  <si>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</si>
  <si>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</si>
  <si>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</si>
  <si>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</si>
  <si>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</si>
  <si>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</si>
  <si>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</si>
  <si>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</si>
  <si>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</si>
  <si>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</si>
  <si>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</si>
  <si>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</si>
  <si>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</si>
  <si>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</si>
  <si>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</si>
  <si>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</si>
  <si>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</si>
  <si>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</si>
  <si>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</si>
  <si>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</si>
  <si>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</si>
  <si>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</si>
  <si>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</si>
  <si>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</si>
  <si>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</si>
  <si>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</si>
  <si>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</si>
  <si>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</si>
  <si>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</si>
  <si>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</si>
  <si>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</si>
  <si>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</si>
  <si>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</si>
  <si>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</si>
  <si>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</si>
  <si>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</si>
  <si>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</si>
  <si>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</si>
  <si>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</si>
  <si>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</si>
  <si>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</si>
  <si>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</si>
  <si>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</si>
  <si>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</si>
  <si>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</si>
  <si>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</si>
  <si>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</si>
  <si>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</si>
  <si>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</si>
  <si>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</si>
  <si>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</si>
  <si>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</si>
  <si>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</si>
  <si>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</si>
  <si>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</si>
  <si>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</si>
  <si>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</si>
  <si>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</si>
  <si>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</si>
  <si>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</si>
  <si>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</si>
  <si>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</si>
  <si>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</si>
  <si>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</si>
  <si>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</si>
  <si>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</si>
  <si>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</si>
  <si>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</si>
  <si>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</si>
  <si>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</si>
  <si>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</si>
  <si>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</si>
  <si>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</si>
  <si>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</si>
  <si>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</si>
  <si>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</si>
  <si>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</si>
  <si>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</si>
  <si>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</si>
  <si>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</si>
  <si>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</si>
  <si>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</si>
  <si>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</si>
  <si>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</si>
  <si>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</si>
  <si>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</si>
  <si>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</si>
  <si>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</si>
  <si>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</si>
  <si>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</si>
  <si>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</si>
  <si>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</si>
  <si>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</si>
  <si>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</si>
  <si>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</si>
  <si>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</si>
  <si>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</si>
  <si>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</si>
  <si>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</si>
  <si>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</si>
  <si>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</si>
  <si>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</si>
  <si>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</si>
  <si>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</si>
  <si>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</si>
  <si>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</si>
  <si>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</si>
  <si>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</si>
  <si>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</si>
  <si>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</si>
  <si>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</si>
  <si>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</si>
  <si>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</si>
  <si>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</si>
  <si>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</si>
  <si>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</si>
  <si>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</si>
  <si>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</si>
  <si>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</si>
  <si>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</si>
  <si>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</si>
  <si>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</si>
  <si>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</si>
  <si>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</si>
  <si>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</si>
  <si>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</si>
  <si>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</si>
  <si>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</si>
  <si>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</si>
  <si>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</si>
  <si>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</si>
  <si>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</si>
  <si>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</si>
  <si>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</si>
  <si>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</si>
  <si>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</si>
  <si>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</si>
  <si>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</si>
  <si>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</si>
  <si>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</si>
  <si>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</si>
  <si>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</si>
  <si>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</si>
  <si>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</si>
  <si>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</si>
  <si>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</si>
  <si>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</si>
  <si>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</si>
  <si>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</si>
  <si>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</si>
  <si>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</si>
  <si>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</si>
  <si>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</si>
  <si>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</si>
  <si>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</si>
  <si>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</si>
  <si>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</si>
  <si>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</si>
  <si>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</si>
  <si>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</si>
  <si>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</si>
  <si>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</si>
  <si>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</si>
  <si>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</si>
  <si>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</si>
  <si>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</si>
  <si>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</si>
  <si>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</si>
  <si>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</si>
  <si>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</si>
  <si>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</si>
  <si>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</si>
  <si>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</si>
  <si>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</si>
  <si>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</si>
  <si>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</si>
  <si>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</si>
  <si>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</si>
  <si>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</si>
  <si>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</si>
  <si>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</si>
  <si>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</si>
  <si>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</si>
  <si>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</si>
  <si>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</si>
  <si>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</si>
  <si>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</si>
  <si>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</si>
  <si>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</si>
  <si>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</si>
  <si>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</si>
  <si>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</si>
  <si>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</si>
  <si>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</si>
  <si>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</si>
  <si>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</si>
  <si>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</si>
  <si>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</si>
  <si>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</si>
  <si>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</si>
  <si>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</si>
  <si>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</si>
  <si>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</si>
  <si>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</si>
  <si>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</si>
  <si>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</si>
  <si>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</si>
  <si>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</si>
  <si>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</si>
  <si>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</si>
  <si>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</si>
  <si>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</si>
  <si>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</si>
  <si>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</si>
  <si>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</si>
  <si>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</si>
  <si>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</si>
  <si>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</si>
  <si>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</si>
  <si>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</si>
  <si>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</si>
  <si>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</si>
  <si>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</si>
  <si>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</si>
  <si>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</si>
  <si>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</si>
  <si>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</si>
  <si>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</si>
  <si>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</si>
  <si>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</si>
  <si>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</si>
  <si>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</si>
  <si>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</si>
  <si>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</si>
  <si>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</si>
  <si>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</si>
  <si>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</si>
  <si>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</si>
  <si>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</si>
  <si>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</si>
  <si>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</si>
  <si>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</si>
  <si>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</si>
  <si>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</si>
  <si>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</si>
  <si>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</si>
  <si>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</si>
  <si>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</si>
  <si>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</si>
  <si>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</si>
  <si>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</si>
  <si>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</si>
  <si>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</si>
  <si>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</si>
  <si>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</si>
  <si>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</si>
  <si>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</si>
  <si>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</si>
  <si>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</si>
  <si>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</si>
  <si>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</si>
  <si>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</si>
  <si>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</si>
  <si>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</si>
  <si>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</si>
  <si>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</si>
  <si>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</si>
  <si>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</si>
  <si>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</si>
  <si>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</si>
  <si>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</si>
  <si>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</si>
  <si>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</si>
  <si>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</si>
  <si>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</si>
  <si>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</si>
  <si>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</si>
  <si>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</si>
  <si>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</si>
  <si>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</si>
  <si>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</si>
  <si>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</si>
  <si>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</si>
  <si>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</si>
  <si>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</si>
  <si>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</si>
  <si>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</si>
  <si>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</si>
  <si>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</si>
  <si>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</si>
  <si>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</si>
  <si>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</si>
  <si>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</si>
  <si>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</si>
  <si>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</si>
  <si>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</si>
  <si>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</si>
  <si>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</si>
  <si>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</si>
  <si>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</si>
  <si>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</si>
  <si>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</si>
  <si>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</si>
  <si>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</si>
  <si>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</si>
  <si>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</si>
  <si>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</si>
  <si>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</si>
  <si>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</si>
  <si>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</si>
  <si>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</si>
  <si>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</si>
  <si>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</si>
  <si>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</si>
  <si>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</si>
  <si>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</si>
  <si>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</si>
  <si>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</si>
  <si>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</si>
  <si>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</si>
  <si>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</si>
  <si>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</si>
  <si>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</si>
  <si>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</si>
  <si>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</si>
  <si>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</si>
  <si>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</si>
  <si>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</si>
  <si>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</si>
  <si>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</si>
  <si>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</si>
  <si>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</si>
  <si>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</si>
  <si>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</si>
  <si>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</si>
  <si>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</si>
  <si>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</si>
  <si>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</si>
  <si>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</si>
  <si>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</si>
  <si>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</si>
  <si>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</si>
  <si>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</si>
  <si>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</si>
  <si>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</si>
  <si>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</si>
  <si>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</si>
  <si>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</si>
  <si>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</si>
  <si>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</si>
  <si>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</si>
  <si>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</si>
  <si>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</si>
  <si>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</si>
  <si>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</si>
  <si>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</si>
  <si>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</si>
  <si>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</si>
  <si>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</si>
  <si>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</si>
  <si>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</si>
  <si>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</si>
  <si>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</si>
  <si>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</si>
  <si>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</si>
  <si>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</si>
  <si>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</si>
  <si>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</si>
  <si>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</si>
  <si>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</si>
  <si>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</si>
  <si>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</si>
  <si>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</si>
  <si>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</si>
  <si>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</si>
  <si>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</si>
  <si>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</si>
  <si>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</si>
  <si>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</si>
  <si>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</si>
  <si>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</si>
  <si>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</si>
  <si>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</si>
  <si>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</si>
  <si>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</si>
  <si>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</si>
  <si>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</si>
  <si>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</si>
  <si>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</si>
  <si>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</si>
  <si>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</si>
  <si>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</si>
  <si>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</si>
  <si>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</si>
  <si>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</si>
  <si>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</si>
  <si>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</si>
  <si>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</si>
  <si>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</si>
  <si>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</si>
  <si>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</si>
  <si>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</si>
  <si>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</si>
  <si>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</si>
  <si>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</si>
  <si>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</si>
  <si>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</si>
  <si>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</si>
  <si>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</si>
  <si>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</si>
  <si>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</si>
  <si>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</si>
  <si>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</si>
  <si>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</si>
  <si>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</si>
  <si>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</si>
  <si>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</si>
  <si>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</si>
  <si>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</si>
  <si>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</si>
  <si>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</si>
  <si>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</si>
  <si>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</si>
  <si>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</si>
  <si>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</si>
  <si>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</si>
  <si>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</si>
  <si>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</si>
  <si>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</si>
  <si>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</si>
  <si>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</si>
  <si>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</si>
  <si>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</si>
  <si>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</si>
  <si>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</si>
  <si>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</si>
  <si>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</si>
  <si>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</si>
  <si>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</si>
  <si>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</si>
  <si>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</si>
  <si>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</si>
  <si>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</si>
  <si>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</si>
  <si>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</si>
  <si>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</si>
  <si>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</si>
  <si>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</si>
  <si>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</si>
  <si>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</si>
  <si>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</si>
  <si>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</si>
  <si>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</si>
  <si>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</si>
  <si>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</si>
  <si>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</si>
  <si>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</si>
  <si>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</si>
  <si>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</si>
  <si>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</si>
  <si>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</si>
  <si>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</si>
  <si>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</si>
  <si>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</si>
  <si>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</si>
  <si>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</si>
  <si>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</si>
  <si>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</si>
  <si>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</si>
  <si>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</si>
  <si>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</si>
  <si>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</si>
  <si>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</si>
  <si>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</si>
  <si>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</si>
  <si>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</si>
  <si>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</si>
  <si>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</si>
  <si>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</si>
  <si>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</si>
  <si>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</si>
  <si>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</si>
  <si>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</si>
  <si>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</si>
  <si>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</si>
  <si>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</si>
  <si>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</si>
  <si>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</si>
  <si>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</si>
  <si>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</si>
  <si>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</si>
  <si>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</si>
  <si>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</si>
  <si>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</si>
  <si>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</si>
  <si>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</si>
  <si>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</si>
  <si>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</si>
  <si>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</si>
  <si>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</si>
  <si>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</si>
  <si>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</si>
  <si>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</si>
  <si>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</si>
  <si>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</si>
  <si>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</si>
  <si>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</si>
  <si>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</si>
  <si>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</si>
  <si>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</si>
  <si>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</si>
  <si>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</si>
  <si>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</si>
  <si>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</si>
  <si>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</si>
  <si>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</si>
  <si>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</si>
  <si>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</si>
  <si>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</si>
  <si>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</si>
  <si>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</si>
  <si>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</si>
  <si>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</si>
  <si>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</si>
  <si>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</si>
  <si>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</si>
  <si>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</si>
  <si>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</si>
  <si>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</si>
  <si>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</si>
  <si>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</si>
  <si>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</si>
  <si>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</si>
  <si>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</si>
  <si>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</si>
  <si>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</si>
  <si>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</si>
  <si>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</si>
  <si>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</si>
  <si>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</si>
  <si>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</si>
  <si>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</si>
  <si>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</si>
  <si>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</si>
  <si>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</si>
  <si>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</si>
  <si>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</si>
  <si>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</si>
  <si>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</si>
  <si>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</si>
  <si>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</si>
  <si>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</si>
  <si>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</si>
  <si>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</si>
  <si>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</si>
  <si>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</si>
  <si>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</si>
  <si>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</si>
  <si>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</si>
  <si>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</si>
  <si>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</si>
  <si>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</si>
  <si>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</si>
  <si>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</si>
  <si>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</si>
  <si>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</si>
  <si>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</si>
  <si>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</si>
  <si>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</si>
  <si>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</si>
  <si>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</si>
  <si>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</si>
  <si>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</si>
  <si>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</si>
  <si>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</si>
  <si>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</si>
  <si>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</si>
  <si>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</si>
  <si>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</si>
  <si>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</si>
  <si>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</si>
  <si>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</si>
  <si>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</si>
  <si>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</si>
  <si>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</si>
  <si>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</si>
  <si>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</si>
  <si>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</si>
  <si>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</si>
  <si>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</si>
  <si>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</si>
  <si>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</si>
  <si>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</si>
  <si>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</si>
  <si>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</si>
  <si>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</si>
  <si>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</si>
  <si>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</si>
  <si>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</si>
  <si>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</si>
  <si>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</si>
  <si>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</si>
  <si>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</si>
  <si>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</si>
  <si>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</si>
  <si>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</si>
  <si>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</si>
  <si>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</si>
  <si>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</si>
  <si>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</si>
  <si>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</si>
  <si>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</si>
  <si>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</si>
  <si>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</si>
  <si>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</si>
  <si>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</si>
  <si>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</si>
  <si>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</si>
  <si>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</si>
  <si>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</si>
  <si>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</si>
  <si>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</si>
  <si>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</si>
  <si>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</si>
  <si>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</si>
  <si>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</si>
  <si>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</si>
  <si>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</si>
  <si>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</si>
  <si>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</si>
  <si>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</si>
  <si>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</si>
  <si>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</si>
  <si>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</si>
  <si>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</si>
  <si>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</si>
  <si>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</si>
  <si>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</si>
  <si>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</si>
  <si>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</si>
  <si>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</si>
  <si>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</si>
  <si>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</si>
  <si>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</si>
  <si>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</si>
  <si>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</si>
  <si>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</si>
  <si>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</si>
  <si>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</si>
  <si>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</si>
  <si>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</si>
  <si>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</si>
  <si>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</si>
  <si>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</si>
  <si>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</si>
  <si>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</si>
  <si>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</si>
  <si>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</si>
  <si>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</si>
  <si>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</si>
  <si>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</si>
  <si>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</si>
  <si>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</si>
  <si>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</si>
  <si>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</si>
  <si>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</si>
  <si>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</si>
  <si>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</si>
  <si>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</si>
  <si>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</si>
  <si>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</si>
  <si>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</si>
  <si>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</si>
  <si>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</si>
  <si>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</si>
  <si>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</si>
  <si>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</si>
  <si>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</si>
  <si>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</si>
  <si>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</si>
  <si>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</si>
  <si>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</si>
  <si>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</si>
  <si>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</si>
  <si>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</si>
  <si>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</si>
  <si>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</si>
  <si>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</si>
  <si>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</si>
  <si>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</si>
  <si>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</si>
  <si>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</si>
  <si>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</si>
  <si>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</si>
  <si>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</si>
  <si>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</si>
  <si>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</si>
  <si>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</si>
  <si>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</si>
  <si>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</si>
  <si>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</si>
  <si>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</si>
  <si>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</si>
  <si>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</si>
  <si>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</si>
  <si>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</si>
  <si>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</si>
  <si>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</si>
  <si>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</si>
  <si>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</si>
  <si>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</si>
  <si>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</si>
  <si>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</si>
  <si>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</si>
  <si>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</si>
  <si>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</si>
  <si>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</si>
  <si>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</si>
  <si>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</si>
  <si>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</si>
  <si>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</si>
  <si>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</si>
  <si>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</si>
  <si>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</si>
  <si>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</si>
  <si>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</si>
  <si>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</si>
  <si>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</si>
  <si>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</si>
  <si>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</si>
  <si>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</si>
  <si>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</si>
  <si>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</si>
  <si>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</si>
  <si>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</si>
  <si>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</si>
  <si>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</si>
  <si>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</si>
  <si>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</si>
  <si>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</si>
  <si>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</si>
  <si>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</si>
  <si>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</si>
  <si>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</si>
  <si>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</si>
  <si>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</si>
  <si>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</si>
  <si>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</si>
  <si>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</si>
  <si>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</si>
  <si>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</si>
  <si>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</si>
  <si>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</si>
  <si>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</si>
  <si>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</si>
  <si>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</si>
  <si>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</si>
  <si>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</si>
  <si>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</si>
  <si>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</si>
  <si>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</si>
  <si>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</si>
  <si>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</si>
  <si>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</si>
  <si>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</si>
  <si>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</si>
  <si>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</si>
  <si>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</si>
  <si>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</si>
  <si>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</si>
  <si>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</si>
  <si>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</si>
  <si>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</si>
  <si>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</si>
  <si>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</si>
  <si>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</si>
  <si>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</si>
  <si>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</si>
  <si>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</si>
  <si>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</si>
  <si>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</si>
  <si>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</si>
  <si>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</si>
  <si>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</si>
  <si>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</si>
  <si>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</si>
  <si>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</si>
  <si>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</si>
  <si>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</si>
  <si>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</si>
  <si>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</si>
  <si>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</si>
  <si>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</si>
  <si>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</si>
  <si>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</si>
  <si>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</si>
  <si>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</si>
  <si>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</si>
  <si>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</si>
  <si>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</si>
  <si>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</si>
  <si>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</si>
  <si>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</si>
  <si>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</si>
  <si>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</si>
  <si>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</si>
  <si>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</si>
  <si>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</si>
  <si>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</si>
  <si>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</si>
  <si>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</si>
  <si>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</si>
  <si>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</si>
  <si>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</si>
  <si>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</si>
  <si>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</si>
  <si>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</si>
  <si>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</si>
  <si>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</si>
  <si>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</si>
  <si>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</si>
  <si>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</si>
  <si>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</si>
  <si>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</si>
  <si>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</si>
  <si>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</si>
  <si>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</si>
  <si>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</si>
  <si>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</si>
  <si>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</si>
  <si>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</si>
  <si>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</si>
  <si>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</si>
  <si>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</si>
  <si>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</si>
  <si>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</si>
  <si>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</si>
  <si>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</si>
  <si>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</si>
  <si>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</si>
  <si>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</si>
  <si>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</si>
  <si>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</si>
  <si>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</si>
  <si>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</si>
  <si>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</si>
  <si>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</si>
  <si>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</si>
  <si>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</si>
  <si>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</si>
  <si>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</si>
  <si>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</si>
  <si>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</si>
  <si>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</si>
  <si>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</si>
  <si>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</si>
  <si>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</si>
  <si>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</si>
  <si>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</si>
  <si>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</si>
  <si>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</si>
  <si>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</si>
  <si>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</si>
  <si>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</si>
  <si>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</si>
  <si>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</si>
  <si>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</si>
  <si>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</si>
  <si>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</si>
  <si>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</si>
  <si>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</si>
  <si>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</si>
  <si>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</si>
  <si>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</si>
  <si>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</si>
  <si>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</si>
  <si>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</si>
  <si>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</si>
  <si>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</si>
  <si>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</si>
  <si>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</si>
  <si>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</si>
  <si>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</si>
  <si>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</si>
  <si>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</si>
  <si>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</si>
  <si>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</si>
  <si>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</si>
  <si>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</si>
  <si>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</si>
  <si>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</si>
  <si>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</si>
  <si>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</si>
  <si>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</si>
  <si>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</si>
  <si>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</si>
  <si>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</si>
  <si>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</si>
  <si>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</si>
  <si>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</si>
  <si>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</si>
  <si>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</si>
  <si>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</si>
  <si>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</si>
  <si>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</si>
  <si>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</si>
  <si>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</si>
  <si>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</si>
  <si>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</si>
  <si>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</si>
  <si>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</si>
  <si>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</si>
  <si>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</si>
  <si>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</si>
  <si>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</si>
  <si>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</si>
  <si>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</si>
  <si>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</si>
  <si>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</si>
  <si>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</si>
  <si>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</si>
  <si>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</si>
  <si>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</si>
  <si>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</si>
  <si>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</si>
  <si>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</si>
  <si>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</si>
  <si>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</si>
  <si>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</si>
  <si>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</si>
  <si>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</si>
  <si>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</si>
  <si>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</si>
  <si>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</si>
  <si>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</si>
  <si>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</si>
  <si>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</si>
  <si>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</si>
  <si>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</si>
  <si>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</si>
  <si>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</si>
  <si>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</si>
  <si>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</si>
  <si>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</si>
  <si>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</si>
  <si>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</si>
  <si>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</si>
  <si>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</si>
  <si>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</si>
  <si>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</si>
  <si>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</si>
  <si>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</si>
  <si>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</si>
  <si>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</si>
  <si>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</si>
  <si>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</si>
  <si>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</si>
  <si>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</si>
  <si>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</si>
  <si>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</si>
  <si>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</si>
  <si>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</si>
  <si>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</si>
  <si>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</si>
  <si>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</si>
  <si>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</si>
  <si>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</si>
  <si>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</si>
  <si>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</si>
  <si>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</si>
  <si>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</si>
  <si>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</si>
  <si>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</si>
  <si>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</si>
  <si>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</si>
  <si>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</si>
  <si>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</si>
  <si>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</si>
  <si>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</si>
  <si>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</si>
  <si>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</si>
  <si>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</si>
  <si>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</si>
  <si>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</si>
  <si>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</si>
  <si>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</si>
  <si>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</si>
  <si>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</si>
  <si>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</si>
  <si>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</si>
  <si>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</si>
  <si>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</si>
  <si>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</si>
  <si>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</si>
  <si>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</si>
  <si>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</si>
  <si>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</si>
  <si>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</si>
  <si>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</si>
  <si>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</si>
  <si>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</si>
  <si>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</si>
  <si>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</si>
  <si>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</si>
  <si>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</si>
  <si>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</si>
  <si>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</si>
  <si>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</si>
  <si>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</si>
  <si>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</si>
  <si>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</si>
  <si>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</si>
  <si>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</si>
  <si>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</si>
  <si>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</si>
  <si>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</si>
  <si>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</si>
  <si>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</si>
  <si>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</si>
  <si>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</si>
  <si>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</si>
  <si>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</si>
  <si>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</si>
  <si>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</si>
  <si>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</si>
  <si>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</si>
  <si>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</si>
  <si>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</si>
  <si>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</si>
  <si>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</si>
  <si>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</si>
  <si>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</si>
  <si>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</si>
  <si>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</si>
  <si>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</si>
  <si>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</si>
  <si>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</si>
  <si>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</si>
  <si>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</si>
  <si>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</si>
  <si>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</si>
  <si>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</si>
  <si>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</si>
  <si>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</si>
  <si>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</si>
  <si>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</si>
  <si>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</si>
  <si>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</si>
  <si>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</si>
  <si>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</si>
  <si>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</si>
  <si>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</si>
  <si>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</si>
  <si>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</si>
  <si>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</si>
  <si>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</si>
  <si>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</si>
  <si>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</si>
  <si>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</si>
  <si>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</si>
  <si>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</si>
  <si>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</si>
  <si>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</si>
  <si>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</si>
  <si>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</si>
  <si>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</si>
  <si>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</si>
  <si>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</si>
  <si>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</si>
  <si>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</si>
  <si>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</si>
  <si>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</si>
  <si>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</si>
  <si>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</si>
  <si>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</si>
  <si>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</si>
  <si>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</si>
  <si>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</si>
  <si>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</si>
  <si>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</si>
  <si>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</si>
  <si>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</si>
  <si>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</si>
  <si>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</si>
  <si>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</si>
  <si>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</si>
  <si>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</si>
  <si>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</si>
  <si>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</si>
  <si>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</si>
  <si>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</si>
  <si>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</si>
  <si>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</si>
  <si>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</si>
  <si>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</si>
  <si>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</si>
  <si>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</si>
  <si>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</si>
  <si>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</si>
  <si>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</si>
  <si>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</si>
  <si>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</si>
  <si>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</si>
  <si>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</si>
  <si>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</si>
  <si>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</si>
  <si>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</si>
  <si>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</si>
  <si>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</si>
  <si>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</si>
  <si>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</si>
  <si>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</si>
  <si>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</si>
  <si>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</si>
  <si>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</si>
  <si>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</si>
  <si>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</si>
  <si>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</si>
  <si>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</si>
  <si>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</si>
  <si>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</si>
  <si>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</si>
  <si>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</si>
  <si>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</si>
  <si>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</si>
  <si>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</si>
  <si>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</si>
  <si>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</si>
  <si>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</si>
  <si>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</si>
  <si>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</si>
  <si>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</si>
  <si>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</si>
  <si>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</si>
  <si>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</si>
  <si>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</si>
  <si>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</si>
  <si>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</si>
  <si>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</si>
  <si>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</si>
  <si>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</si>
  <si>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</si>
  <si>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</si>
  <si>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</si>
  <si>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</si>
  <si>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</si>
  <si>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</si>
  <si>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</si>
  <si>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</si>
  <si>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</si>
  <si>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</si>
  <si>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</si>
  <si>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</si>
  <si>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</si>
  <si>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</si>
  <si>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</si>
  <si>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</si>
  <si>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</si>
  <si>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</si>
  <si>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</si>
  <si>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</si>
  <si>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</si>
  <si>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</si>
  <si>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</si>
  <si>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</si>
  <si>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</si>
  <si>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</si>
  <si>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</si>
  <si>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</si>
  <si>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</si>
  <si>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</si>
  <si>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</si>
  <si>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</si>
  <si>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</si>
  <si>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</si>
  <si>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</si>
  <si>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</si>
  <si>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</si>
  <si>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</si>
  <si>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</si>
  <si>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</si>
  <si>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</si>
  <si>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</si>
  <si>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</si>
  <si>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</si>
  <si>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</si>
  <si>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</si>
  <si>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</si>
  <si>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</si>
  <si>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</si>
  <si>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</si>
  <si>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</si>
  <si>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</si>
  <si>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</si>
  <si>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</si>
  <si>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</si>
  <si>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</si>
  <si>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</si>
  <si>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</si>
  <si>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</si>
  <si>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</si>
  <si>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</si>
  <si>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</si>
  <si>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</si>
  <si>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</si>
  <si>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</si>
  <si>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</si>
  <si>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</si>
  <si>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</si>
  <si>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</si>
  <si>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</si>
  <si>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</si>
  <si>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</si>
  <si>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</si>
  <si>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</si>
  <si>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</si>
  <si>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</si>
  <si>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</si>
  <si>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</si>
  <si>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</si>
  <si>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</si>
  <si>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</si>
  <si>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</si>
  <si>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</si>
  <si>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</si>
  <si>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</si>
  <si>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</si>
  <si>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</si>
  <si>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</si>
  <si>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</si>
  <si>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</si>
  <si>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</si>
  <si>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</si>
  <si>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</si>
  <si>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</si>
  <si>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</si>
  <si>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</si>
  <si>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</si>
  <si>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</si>
  <si>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</si>
  <si>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</si>
  <si>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</si>
  <si>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</si>
  <si>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</si>
  <si>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</si>
  <si>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</si>
  <si>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</si>
  <si>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</si>
  <si>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</si>
  <si>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</si>
  <si>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</si>
  <si>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</si>
  <si>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</si>
  <si>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</si>
  <si>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</si>
  <si>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</si>
  <si>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</si>
  <si>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</si>
  <si>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</si>
  <si>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</si>
  <si>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</si>
  <si>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</si>
  <si>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</si>
  <si>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</si>
  <si>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</si>
  <si>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</si>
  <si>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</si>
  <si>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</si>
  <si>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</si>
  <si>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</si>
  <si>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</si>
  <si>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</si>
  <si>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</si>
  <si>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</si>
  <si>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</si>
  <si>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</si>
  <si>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</si>
  <si>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</si>
  <si>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</si>
  <si>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</si>
  <si>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</si>
  <si>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</si>
  <si>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</si>
  <si>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</si>
  <si>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</si>
  <si>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</si>
  <si>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</si>
  <si>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</si>
  <si>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</si>
  <si>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</si>
  <si>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</si>
  <si>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</si>
  <si>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</si>
  <si>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</si>
  <si>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</si>
  <si>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</si>
  <si>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</si>
  <si>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</si>
  <si>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</si>
  <si>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</si>
  <si>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</si>
  <si>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</si>
  <si>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</si>
  <si>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</si>
  <si>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</si>
  <si>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</si>
  <si>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</si>
  <si>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</si>
  <si>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</si>
  <si>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</si>
  <si>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</si>
  <si>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</si>
  <si>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</si>
  <si>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</si>
  <si>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</si>
  <si>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</si>
  <si>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</si>
  <si>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</si>
  <si>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</si>
  <si>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</si>
  <si>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</si>
  <si>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</si>
  <si>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</si>
  <si>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</si>
  <si>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</si>
  <si>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</si>
  <si>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</si>
  <si>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</si>
  <si>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</si>
  <si>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</si>
  <si>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</si>
  <si>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</si>
  <si>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</si>
  <si>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</si>
  <si>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</si>
  <si>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</si>
  <si>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</si>
  <si>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</si>
  <si>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</si>
  <si>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</si>
  <si>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</si>
  <si>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</si>
  <si>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</si>
  <si>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</si>
  <si>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</si>
  <si>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</si>
  <si>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</si>
  <si>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</si>
  <si>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</si>
  <si>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</si>
  <si>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</si>
  <si>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</si>
  <si>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</si>
  <si>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</si>
  <si>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</si>
  <si>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</si>
  <si>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</si>
  <si>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</si>
  <si>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</si>
  <si>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</si>
  <si>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</si>
  <si>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</si>
  <si>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</si>
  <si>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</si>
  <si>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</si>
  <si>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</si>
  <si>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</si>
  <si>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</si>
  <si>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</si>
  <si>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</si>
  <si>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</si>
  <si>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</si>
  <si>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</si>
  <si>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</si>
  <si>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</si>
  <si>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</si>
  <si>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</si>
  <si>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</si>
  <si>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</si>
  <si>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</si>
  <si>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</si>
  <si>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</si>
  <si>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</si>
  <si>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</si>
  <si>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</si>
  <si>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</si>
  <si>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</si>
  <si>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</si>
  <si>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</si>
  <si>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</si>
  <si>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</si>
  <si>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</si>
  <si>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</si>
  <si>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</si>
  <si>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</si>
  <si>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</si>
  <si>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</si>
  <si>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</si>
  <si>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</si>
  <si>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</si>
  <si>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</si>
  <si>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</si>
  <si>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</si>
  <si>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</si>
  <si>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</si>
  <si>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</si>
  <si>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</si>
  <si>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</si>
  <si>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</si>
  <si>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</si>
  <si>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</si>
  <si>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</si>
  <si>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</si>
  <si>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</si>
  <si>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</si>
  <si>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</si>
  <si>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</si>
  <si>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</si>
  <si>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</si>
  <si>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</si>
  <si>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</si>
  <si>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</si>
  <si>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</si>
  <si>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</si>
  <si>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</si>
  <si>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</si>
  <si>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</si>
  <si>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</si>
  <si>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</si>
  <si>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</si>
  <si>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</si>
  <si>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</si>
  <si>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</si>
  <si>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</si>
  <si>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</si>
  <si>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</si>
  <si>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</si>
  <si>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</si>
  <si>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</si>
  <si>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</si>
  <si>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</si>
  <si>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</si>
  <si>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</si>
  <si>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</si>
  <si>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</si>
  <si>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</si>
  <si>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</si>
  <si>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</si>
  <si>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</si>
  <si>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</si>
  <si>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</si>
  <si>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</si>
  <si>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</si>
  <si>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</si>
  <si>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</si>
  <si>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</si>
  <si>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</si>
  <si>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</si>
  <si>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</si>
  <si>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</si>
  <si>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</si>
  <si>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</si>
  <si>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</si>
  <si>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</si>
  <si>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</si>
  <si>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</si>
  <si>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</si>
  <si>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</si>
  <si>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</si>
  <si>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</si>
  <si>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</si>
  <si>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</si>
  <si>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</si>
  <si>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</si>
  <si>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</si>
  <si>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</si>
  <si>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</si>
  <si>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</si>
  <si>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</si>
  <si>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</si>
  <si>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</si>
  <si>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</si>
  <si>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</si>
  <si>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</si>
  <si>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</si>
  <si>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</si>
  <si>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</si>
  <si>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</si>
  <si>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</si>
  <si>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</si>
  <si>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</si>
  <si>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</si>
  <si>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</si>
  <si>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</si>
  <si>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</si>
  <si>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</si>
  <si>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</si>
  <si>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</si>
  <si>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</si>
  <si>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</si>
  <si>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</si>
  <si>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</si>
  <si>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</si>
  <si>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</si>
  <si>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</si>
  <si>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</si>
  <si>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</si>
  <si>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</si>
  <si>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</si>
  <si>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</si>
  <si>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</si>
  <si>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</si>
  <si>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</si>
  <si>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</si>
  <si>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</si>
  <si>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</si>
  <si>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</si>
  <si>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</si>
  <si>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</si>
  <si>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</si>
  <si>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</si>
  <si>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</si>
  <si>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</si>
  <si>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</si>
  <si>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</si>
  <si>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</si>
  <si>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</si>
  <si>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</si>
  <si>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</si>
  <si>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</si>
  <si>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</si>
  <si>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</si>
  <si>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</si>
  <si>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</si>
  <si>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</si>
  <si>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</si>
  <si>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</si>
  <si>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</si>
  <si>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</si>
  <si>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</si>
  <si>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</si>
  <si>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</si>
  <si>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</si>
  <si>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</si>
  <si>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</si>
  <si>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</si>
  <si>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</si>
  <si>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</si>
  <si>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</si>
  <si>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</si>
  <si>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</si>
  <si>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</si>
  <si>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</si>
  <si>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</si>
  <si>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</si>
  <si>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</si>
  <si>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</si>
  <si>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</si>
  <si>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</si>
  <si>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</si>
  <si>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</si>
  <si>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</si>
  <si>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</si>
  <si>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</si>
  <si>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</si>
  <si>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</si>
  <si>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</si>
  <si>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</si>
  <si>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</si>
  <si>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</si>
  <si>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</si>
  <si>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</si>
  <si>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</si>
  <si>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</si>
  <si>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</si>
  <si>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</si>
  <si>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</si>
  <si>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</si>
  <si>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</si>
  <si>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</si>
  <si>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</si>
  <si>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</si>
  <si>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</si>
  <si>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</si>
  <si>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</si>
  <si>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</si>
  <si>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</si>
  <si>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</si>
  <si>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</si>
  <si>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</si>
  <si>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</si>
  <si>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</si>
  <si>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</si>
  <si>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</si>
  <si>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</si>
  <si>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</si>
  <si>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</si>
  <si>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</si>
  <si>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</si>
  <si>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</si>
  <si>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</si>
  <si>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</si>
  <si>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</si>
  <si>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</si>
  <si>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</si>
  <si>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</si>
  <si>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</si>
  <si>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</si>
  <si>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</si>
  <si>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</si>
  <si>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</si>
  <si>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</si>
  <si>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</si>
  <si>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</si>
  <si>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</si>
  <si>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</si>
  <si>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</si>
  <si>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</si>
  <si>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</si>
  <si>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</si>
  <si>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</si>
  <si>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</si>
  <si>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</si>
  <si>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</si>
  <si>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</si>
  <si>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</si>
  <si>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</si>
  <si>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</si>
  <si>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</si>
  <si>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</si>
  <si>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</si>
  <si>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</si>
  <si>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</si>
  <si>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</si>
  <si>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</si>
  <si>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</si>
  <si>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</si>
  <si>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</si>
  <si>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</si>
  <si>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</si>
  <si>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</si>
  <si>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</si>
  <si>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</si>
  <si>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</si>
  <si>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</si>
  <si>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</si>
  <si>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</si>
  <si>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</si>
  <si>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</si>
  <si>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</si>
  <si>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</si>
  <si>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</si>
  <si>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</si>
  <si>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</si>
  <si>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</si>
  <si>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</si>
  <si>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</si>
  <si>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</si>
  <si>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</si>
  <si>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</si>
  <si>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</si>
  <si>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</si>
  <si>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</si>
  <si>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</si>
  <si>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</si>
  <si>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</si>
  <si>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</si>
  <si>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</si>
  <si>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</si>
  <si>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</si>
  <si>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</si>
  <si>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</si>
  <si>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</si>
  <si>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</si>
  <si>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</si>
  <si>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</si>
  <si>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</si>
  <si>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</si>
  <si>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</si>
  <si>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</si>
  <si>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</si>
  <si>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</si>
  <si>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</si>
  <si>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</si>
  <si>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</si>
  <si>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</si>
  <si>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</si>
  <si>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</si>
  <si>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</si>
  <si>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</si>
  <si>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</si>
  <si>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</si>
  <si>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</si>
  <si>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</si>
  <si>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</si>
  <si>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</si>
  <si>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</si>
  <si>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</si>
  <si>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</si>
  <si>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</si>
  <si>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</si>
  <si>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</si>
  <si>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</si>
  <si>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</si>
  <si>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</si>
  <si>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</si>
  <si>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</si>
  <si>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</si>
  <si>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</si>
  <si>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</si>
  <si>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</si>
  <si>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</si>
  <si>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</si>
  <si>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</si>
  <si>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</si>
  <si>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</si>
  <si>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</si>
  <si>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</si>
  <si>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</si>
  <si>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</si>
  <si>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</si>
  <si>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</si>
  <si>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</si>
  <si>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</si>
  <si>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</si>
  <si>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</si>
  <si>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</si>
  <si>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</si>
  <si>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</si>
  <si>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</si>
  <si>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</si>
  <si>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</si>
  <si>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</si>
  <si>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</si>
  <si>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</si>
  <si>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</si>
  <si>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</si>
  <si>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</si>
  <si>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</si>
  <si>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</si>
  <si>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</si>
  <si>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</si>
  <si>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</si>
  <si>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</si>
  <si>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</si>
  <si>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</si>
  <si>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</si>
  <si>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</si>
  <si>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</si>
  <si>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</si>
  <si>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</si>
  <si>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</si>
  <si>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</si>
  <si>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</si>
  <si>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</si>
  <si>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</si>
  <si>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</si>
  <si>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</si>
  <si>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</si>
  <si>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</si>
  <si>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</si>
  <si>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</si>
  <si>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</si>
  <si>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</si>
  <si>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</si>
  <si>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</si>
  <si>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</si>
  <si>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</si>
  <si>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</si>
  <si>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</si>
  <si>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</si>
  <si>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</si>
  <si>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</si>
  <si>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</si>
  <si>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</si>
  <si>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</si>
  <si>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</si>
  <si>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</si>
  <si>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</si>
  <si>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</si>
  <si>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</si>
  <si>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</si>
  <si>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</si>
  <si>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</si>
  <si>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</si>
  <si>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</si>
  <si>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</si>
  <si>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</si>
  <si>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</si>
  <si>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</si>
  <si>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</si>
  <si>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</si>
  <si>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</si>
  <si>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</si>
  <si>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</si>
  <si>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</si>
  <si>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</si>
  <si>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</si>
  <si>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</si>
  <si>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</si>
  <si>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</si>
  <si>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</si>
  <si>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</si>
  <si>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</si>
  <si>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</si>
  <si>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</si>
  <si>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</si>
  <si>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</si>
  <si>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</si>
  <si>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</si>
  <si>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</si>
  <si>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</si>
  <si>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</si>
  <si>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</si>
  <si>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</si>
  <si>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</si>
  <si>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</si>
  <si>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</si>
  <si>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</si>
  <si>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</si>
  <si>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</si>
  <si>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</si>
  <si>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</si>
  <si>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</si>
  <si>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</si>
  <si>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</si>
  <si>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</si>
  <si>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</si>
  <si>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</si>
  <si>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</si>
  <si>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</si>
  <si>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</si>
  <si>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</si>
  <si>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</si>
  <si>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</si>
  <si>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</si>
  <si>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</si>
  <si>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</si>
  <si>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</si>
  <si>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</si>
  <si>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</si>
  <si>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</si>
  <si>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</si>
  <si>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</si>
  <si>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</si>
  <si>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</si>
  <si>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</si>
  <si>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</si>
  <si>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</si>
  <si>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</si>
  <si>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</si>
  <si>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</si>
  <si>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</si>
  <si>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</si>
  <si>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</si>
  <si>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</si>
  <si>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</si>
  <si>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</si>
  <si>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</si>
  <si>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</si>
  <si>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</si>
  <si>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</si>
  <si>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</si>
  <si>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</si>
  <si>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</si>
  <si>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</si>
  <si>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</si>
  <si>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</si>
  <si>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</si>
  <si>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</si>
  <si>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</si>
  <si>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</si>
  <si>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</si>
  <si>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</si>
  <si>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</si>
  <si>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</si>
  <si>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</si>
  <si>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</si>
  <si>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</si>
  <si>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</si>
  <si>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</si>
  <si>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</si>
  <si>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</si>
  <si>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</si>
  <si>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</si>
  <si>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</si>
  <si>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</si>
  <si>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</si>
  <si>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</si>
  <si>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</si>
  <si>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</si>
  <si>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</si>
  <si>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</si>
  <si>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</si>
  <si>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</si>
  <si>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</si>
  <si>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</si>
  <si>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</si>
  <si>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</si>
  <si>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</si>
  <si>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</si>
  <si>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</si>
  <si>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</si>
  <si>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</si>
  <si>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</si>
  <si>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</si>
  <si>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</si>
  <si>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</si>
  <si>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</si>
  <si>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</si>
  <si>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</si>
  <si>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</si>
  <si>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</si>
  <si>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</si>
  <si>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</si>
  <si>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</si>
  <si>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</si>
  <si>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</si>
  <si>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</si>
  <si>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</si>
  <si>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</si>
  <si>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</si>
  <si>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</si>
  <si>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</si>
  <si>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</si>
  <si>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</si>
  <si>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</si>
  <si>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</si>
  <si>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</si>
  <si>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</si>
  <si>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</si>
  <si>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</si>
  <si>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</si>
  <si>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</si>
  <si>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</si>
  <si>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</si>
  <si>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</si>
  <si>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</si>
  <si>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</si>
  <si>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</si>
  <si>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</si>
  <si>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</si>
  <si>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</si>
  <si>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</si>
  <si>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</si>
  <si>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</si>
  <si>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</si>
  <si>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</si>
  <si>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</si>
  <si>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</si>
  <si>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</si>
  <si>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</si>
  <si>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</si>
  <si>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</si>
  <si>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</si>
  <si>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</si>
  <si>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</si>
  <si>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</si>
  <si>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</si>
  <si>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</si>
  <si>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</si>
  <si>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</si>
  <si>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</si>
  <si>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</si>
  <si>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</si>
  <si>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</si>
  <si>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</si>
  <si>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</si>
  <si>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</si>
  <si>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</si>
  <si>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</si>
  <si>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</si>
  <si>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</si>
  <si>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</si>
  <si>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</si>
  <si>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</si>
  <si>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</si>
  <si>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</si>
  <si>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</si>
  <si>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</si>
  <si>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</si>
  <si>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</si>
  <si>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</si>
  <si>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</si>
  <si>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</si>
  <si>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</si>
  <si>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</si>
  <si>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</si>
  <si>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</si>
  <si>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</si>
  <si>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</si>
  <si>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</si>
  <si>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</si>
  <si>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</si>
  <si>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</si>
  <si>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</si>
  <si>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</si>
  <si>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</si>
  <si>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</si>
  <si>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</si>
  <si>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</si>
  <si>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</si>
  <si>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</si>
  <si>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</si>
  <si>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</si>
  <si>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</si>
  <si>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</si>
  <si>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</si>
  <si>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</si>
  <si>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</si>
  <si>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</si>
  <si>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</si>
  <si>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</si>
  <si>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</si>
  <si>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</si>
  <si>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</si>
  <si>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</si>
  <si>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</si>
  <si>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</si>
  <si>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</si>
  <si>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</si>
  <si>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</si>
  <si>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</si>
  <si>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</si>
  <si>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</si>
  <si>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</si>
  <si>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</si>
  <si>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</si>
  <si>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</si>
  <si>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</si>
  <si>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</si>
  <si>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</si>
  <si>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</si>
  <si>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</si>
  <si>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</si>
  <si>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</si>
  <si>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</si>
  <si>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</si>
  <si>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</si>
  <si>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</si>
  <si>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</si>
  <si>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</si>
  <si>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</si>
  <si>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</si>
  <si>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</si>
  <si>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</si>
  <si>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</si>
  <si>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</si>
  <si>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</si>
  <si>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</si>
  <si>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</si>
  <si>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</si>
  <si>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</si>
  <si>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</si>
  <si>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</si>
  <si>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</si>
  <si>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</si>
  <si>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</si>
  <si>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</si>
  <si>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</si>
  <si>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</si>
  <si>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</si>
  <si>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</si>
  <si>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</si>
  <si>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</si>
  <si>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</si>
  <si>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</si>
  <si>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</si>
  <si>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</si>
  <si>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</si>
  <si>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</si>
  <si>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</si>
  <si>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</si>
  <si>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</si>
  <si>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</si>
  <si>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</si>
  <si>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</si>
  <si>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</si>
  <si>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</si>
  <si>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</si>
  <si>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</si>
  <si>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</si>
  <si>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</si>
  <si>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</si>
  <si>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</si>
  <si>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</si>
  <si>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</si>
  <si>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</si>
  <si>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</si>
  <si>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</si>
  <si>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</si>
  <si>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</si>
  <si>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</si>
  <si>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</si>
  <si>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</si>
  <si>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</si>
  <si>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</si>
  <si>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</si>
  <si>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</si>
  <si>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</si>
  <si>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</si>
  <si>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</si>
  <si>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</si>
  <si>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</si>
  <si>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</si>
  <si>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</si>
  <si>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</si>
  <si>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</si>
  <si>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</si>
  <si>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</si>
  <si>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</si>
  <si>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</si>
  <si>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</si>
  <si>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</si>
  <si>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</si>
  <si>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</si>
  <si>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</si>
  <si>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</si>
  <si>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</si>
  <si>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</si>
  <si>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</si>
  <si>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</si>
  <si>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</si>
  <si>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</si>
  <si>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</si>
  <si>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</si>
  <si>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</si>
  <si>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</si>
  <si>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</si>
  <si>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</si>
  <si>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</si>
  <si>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</si>
  <si>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</si>
  <si>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</si>
  <si>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</si>
  <si>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</si>
  <si>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</si>
  <si>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</si>
  <si>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</si>
  <si>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</si>
  <si>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</si>
  <si>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</si>
  <si>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</si>
  <si>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</si>
  <si>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</si>
  <si>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</si>
  <si>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</si>
  <si>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</si>
  <si>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</si>
  <si>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</si>
  <si>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</si>
  <si>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</si>
  <si>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</si>
  <si>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</si>
  <si>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</si>
  <si>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</si>
  <si>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</si>
  <si>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</si>
  <si>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</si>
  <si>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</si>
  <si>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</si>
  <si>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</si>
  <si>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</si>
  <si>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</si>
  <si>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</si>
  <si>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</si>
  <si>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</si>
  <si>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</si>
  <si>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</si>
  <si>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</si>
  <si>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</si>
  <si>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</si>
  <si>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</si>
  <si>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</si>
  <si>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</si>
  <si>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</si>
  <si>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</si>
  <si>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</si>
  <si>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</si>
  <si>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</si>
  <si>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</si>
  <si>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</si>
  <si>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</si>
  <si>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</si>
  <si>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</si>
  <si>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</si>
  <si>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</si>
  <si>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</si>
  <si>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</si>
  <si>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</si>
  <si>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</si>
  <si>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</si>
  <si>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</si>
  <si>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</si>
  <si>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</si>
  <si>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</si>
  <si>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</si>
  <si>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</si>
  <si>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</si>
  <si>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</si>
  <si>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</si>
  <si>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</si>
  <si>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</si>
  <si>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</si>
  <si>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</si>
  <si>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</si>
  <si>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</si>
  <si>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</si>
  <si>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</si>
  <si>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</si>
  <si>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</si>
  <si>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</si>
  <si>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</si>
  <si>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</si>
  <si>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</si>
  <si>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</si>
  <si>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</si>
  <si>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</si>
  <si>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</si>
  <si>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</si>
  <si>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</si>
  <si>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</si>
  <si>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</si>
  <si>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</si>
  <si>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</si>
  <si>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</si>
  <si>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</si>
  <si>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</si>
  <si>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</si>
  <si>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</si>
  <si>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</si>
  <si>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</si>
  <si>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</si>
  <si>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</si>
  <si>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</si>
  <si>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</si>
  <si>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</si>
  <si>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</si>
  <si>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</si>
  <si>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</si>
  <si>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</si>
  <si>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</si>
  <si>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</si>
  <si>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</si>
  <si>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</si>
  <si>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</si>
  <si>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</si>
  <si>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</si>
  <si>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</si>
  <si>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</si>
  <si>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</si>
  <si>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</si>
  <si>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</si>
  <si>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</si>
  <si>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</si>
  <si>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</si>
  <si>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</si>
  <si>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</si>
  <si>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</si>
  <si>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</si>
  <si>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</si>
  <si>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</si>
  <si>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</si>
  <si>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</si>
  <si>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</si>
  <si>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</si>
  <si>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</si>
  <si>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</si>
  <si>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</si>
  <si>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</si>
  <si>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</si>
  <si>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</si>
  <si>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</si>
  <si>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</si>
  <si>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</si>
  <si>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</si>
  <si>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</si>
  <si>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</si>
  <si>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</si>
  <si>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</si>
  <si>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</si>
  <si>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</si>
  <si>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</si>
  <si>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</si>
  <si>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</si>
  <si>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</si>
  <si>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</si>
  <si>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</si>
  <si>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</si>
  <si>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</si>
  <si>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</si>
  <si>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</si>
  <si>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</si>
  <si>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</si>
  <si>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</si>
  <si>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</si>
  <si>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</si>
  <si>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</si>
  <si>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</si>
  <si>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</si>
  <si>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</si>
  <si>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</si>
  <si>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</si>
  <si>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</si>
  <si>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</si>
  <si>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</si>
  <si>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</si>
  <si>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</si>
  <si>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</si>
  <si>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</si>
  <si>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</si>
  <si>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</si>
  <si>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</si>
  <si>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</si>
  <si>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</si>
  <si>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</si>
  <si>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</si>
  <si>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</si>
  <si>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</si>
  <si>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</si>
  <si>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</si>
  <si>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</si>
  <si>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</si>
  <si>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</si>
  <si>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</si>
  <si>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</si>
  <si>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</si>
  <si>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</si>
  <si>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</si>
  <si>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</si>
  <si>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</si>
  <si>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</si>
  <si>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</si>
  <si>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</si>
  <si>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</si>
  <si>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</si>
  <si>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</si>
  <si>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</si>
  <si>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</si>
  <si>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</si>
  <si>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</si>
  <si>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</si>
  <si>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</si>
  <si>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</si>
  <si>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</si>
  <si>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</si>
  <si>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</si>
  <si>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</si>
  <si>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</si>
  <si>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</si>
  <si>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</si>
  <si>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</si>
  <si>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</si>
  <si>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</si>
  <si>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</si>
  <si>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</si>
  <si>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</si>
  <si>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</si>
  <si>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</si>
  <si>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</si>
  <si>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</si>
  <si>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</si>
  <si>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</si>
  <si>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</si>
  <si>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</si>
  <si>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</si>
  <si>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</si>
  <si>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</si>
  <si>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</si>
  <si>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</si>
  <si>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</si>
  <si>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</si>
  <si>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</si>
  <si>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</si>
  <si>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</si>
  <si>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</si>
  <si>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</si>
  <si>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</si>
  <si>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</si>
  <si>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</si>
  <si>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</si>
  <si>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</si>
  <si>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</si>
  <si>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</si>
  <si>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</si>
  <si>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</si>
  <si>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</si>
  <si>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</si>
  <si>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</si>
  <si>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</si>
  <si>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</si>
  <si>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</si>
  <si>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</si>
  <si>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</si>
  <si>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</si>
  <si>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</si>
  <si>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</si>
  <si>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</si>
  <si>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</si>
  <si>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</si>
  <si>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</si>
  <si>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</si>
  <si>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</si>
  <si>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</si>
  <si>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</si>
  <si>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</si>
  <si>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</si>
  <si>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</si>
  <si>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</si>
  <si>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</si>
  <si>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</si>
  <si>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</si>
  <si>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</si>
  <si>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</si>
  <si>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</si>
  <si>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</si>
  <si>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</si>
  <si>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</si>
  <si>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</si>
  <si>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</si>
  <si>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</si>
  <si>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</si>
  <si>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</si>
  <si>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</si>
  <si>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</si>
  <si>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</si>
  <si>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</si>
  <si>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</si>
  <si>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</si>
  <si>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</si>
  <si>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</si>
  <si>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</si>
  <si>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</si>
  <si>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</si>
  <si>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</si>
  <si>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</si>
  <si>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</si>
  <si>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</si>
  <si>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</si>
  <si>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</si>
  <si>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</si>
  <si>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</si>
  <si>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</si>
  <si>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</si>
  <si>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</si>
  <si>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</si>
  <si>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</si>
  <si>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</si>
  <si>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</si>
  <si>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</si>
  <si>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</si>
  <si>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</si>
  <si>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</si>
  <si>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</si>
  <si>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</si>
  <si>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</si>
  <si>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</si>
  <si>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</si>
  <si>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</si>
  <si>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</si>
  <si>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</si>
  <si>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</si>
  <si>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</si>
  <si>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</si>
  <si>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</si>
  <si>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</si>
  <si>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</si>
  <si>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</si>
  <si>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</si>
  <si>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</si>
  <si>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</si>
  <si>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</si>
  <si>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</si>
  <si>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</si>
  <si>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</si>
  <si>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</si>
  <si>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</si>
  <si>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</si>
  <si>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</si>
  <si>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</si>
  <si>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</si>
  <si>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</si>
  <si>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</si>
  <si>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</si>
  <si>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</si>
  <si>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</si>
  <si>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</si>
  <si>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</si>
  <si>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</si>
  <si>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</si>
  <si>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</si>
  <si>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</si>
  <si>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</si>
  <si>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</si>
  <si>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</si>
  <si>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</si>
  <si>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</si>
  <si>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</si>
  <si>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</si>
  <si>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</si>
  <si>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</si>
  <si>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</si>
  <si>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</si>
  <si>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</si>
  <si>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</si>
  <si>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</si>
  <si>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</si>
  <si>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</si>
  <si>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</si>
  <si>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</si>
  <si>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</si>
  <si>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</si>
  <si>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</si>
  <si>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</si>
  <si>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</si>
  <si>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</si>
  <si>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</si>
  <si>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</si>
  <si>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</si>
  <si>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</si>
  <si>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</si>
  <si>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</si>
  <si>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</si>
  <si>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</si>
  <si>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</si>
  <si>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</si>
  <si>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</si>
  <si>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</si>
  <si>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</si>
  <si>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</si>
  <si>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</si>
  <si>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</si>
  <si>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</si>
  <si>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</si>
  <si>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</si>
  <si>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</si>
  <si>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</si>
  <si>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</si>
  <si>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</si>
  <si>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</si>
  <si>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</si>
  <si>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</si>
  <si>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</si>
  <si>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</si>
  <si>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</si>
  <si>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</si>
  <si>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</si>
  <si>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</si>
  <si>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</si>
  <si>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</si>
  <si>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</si>
  <si>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</si>
  <si>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</si>
  <si>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</si>
  <si>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</si>
  <si>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</si>
  <si>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</si>
  <si>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</si>
  <si>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</si>
  <si>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</si>
  <si>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</si>
  <si>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</si>
  <si>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</si>
  <si>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</si>
  <si>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</si>
  <si>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</si>
  <si>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</si>
  <si>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</si>
  <si>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</si>
  <si>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</si>
  <si>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</si>
  <si>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</si>
  <si>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</si>
  <si>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</si>
  <si>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</si>
  <si>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</si>
  <si>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</si>
  <si>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</si>
  <si>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</si>
  <si>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</si>
  <si>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</si>
  <si>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</si>
  <si>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</si>
  <si>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</si>
  <si>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</si>
  <si>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</si>
  <si>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</si>
  <si>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</si>
  <si>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</si>
  <si>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</si>
  <si>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</si>
  <si>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</si>
  <si>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</si>
  <si>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</si>
  <si>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</si>
  <si>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</si>
  <si>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</si>
  <si>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</si>
  <si>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</si>
  <si>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</si>
  <si>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</si>
  <si>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</si>
  <si>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</si>
  <si>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</si>
  <si>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</si>
  <si>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</si>
  <si>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</si>
  <si>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</si>
  <si>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</si>
  <si>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</si>
  <si>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</si>
  <si>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</si>
  <si>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</si>
  <si>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</si>
  <si>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</si>
  <si>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</si>
  <si>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</si>
  <si>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</si>
  <si>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</si>
  <si>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</si>
  <si>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</si>
  <si>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</si>
  <si>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</si>
  <si>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</si>
  <si>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</si>
  <si>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</si>
  <si>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</si>
  <si>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</si>
  <si>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</si>
  <si>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</si>
  <si>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</si>
  <si>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</si>
  <si>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</si>
  <si>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</si>
  <si>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</si>
  <si>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</si>
  <si>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</si>
  <si>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</si>
  <si>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</si>
  <si>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</si>
  <si>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</si>
  <si>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</si>
  <si>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</si>
  <si>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</si>
  <si>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</si>
  <si>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</si>
  <si>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</si>
  <si>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</si>
  <si>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</si>
  <si>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</si>
  <si>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</si>
  <si>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</si>
  <si>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</si>
  <si>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</si>
  <si>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</si>
  <si>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</si>
  <si>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</si>
  <si>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</si>
  <si>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</si>
  <si>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</si>
  <si>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</si>
  <si>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</si>
  <si>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</si>
  <si>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</si>
  <si>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</si>
  <si>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</si>
  <si>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</si>
  <si>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</si>
  <si>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</si>
  <si>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</si>
  <si>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</si>
  <si>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</si>
  <si>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</si>
  <si>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</si>
  <si>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</si>
  <si>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</si>
  <si>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</si>
  <si>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</si>
  <si>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</si>
  <si>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</si>
  <si>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</si>
  <si>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</si>
  <si>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</si>
  <si>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</si>
  <si>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</si>
  <si>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</si>
  <si>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</si>
  <si>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</si>
  <si>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</si>
  <si>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</si>
  <si>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</si>
  <si>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</si>
  <si>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</si>
  <si>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</si>
  <si>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</si>
  <si>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</si>
  <si>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</si>
  <si>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</si>
  <si>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</si>
  <si>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</si>
  <si>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</si>
  <si>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</si>
  <si>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</si>
  <si>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</si>
  <si>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</si>
  <si>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</si>
  <si>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</si>
  <si>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</si>
  <si>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</si>
  <si>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</si>
  <si>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</si>
  <si>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</si>
  <si>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</si>
  <si>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</si>
  <si>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</si>
  <si>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</si>
  <si>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</si>
  <si>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</si>
  <si>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</si>
  <si>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</si>
  <si>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</si>
  <si>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</si>
  <si>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</si>
  <si>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</si>
  <si>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</si>
  <si>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</si>
  <si>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</si>
  <si>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</si>
  <si>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</si>
  <si>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</si>
  <si>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</si>
  <si>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</si>
  <si>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</si>
  <si>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</si>
  <si>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</si>
  <si>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</si>
  <si>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</si>
  <si>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</si>
  <si>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</si>
  <si>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</si>
  <si>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</si>
  <si>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</si>
  <si>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</si>
  <si>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</si>
  <si>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</si>
  <si>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</si>
  <si>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</si>
  <si>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</si>
  <si>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</si>
  <si>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</si>
  <si>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</si>
  <si>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</si>
  <si>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</si>
  <si>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</si>
  <si>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</si>
  <si>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</si>
  <si>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</si>
  <si>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</si>
  <si>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</si>
  <si>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</si>
  <si>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</si>
  <si>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</si>
  <si>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</si>
  <si>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</si>
  <si>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</si>
  <si>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</si>
  <si>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</si>
  <si>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</si>
  <si>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</si>
  <si>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</si>
  <si>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</si>
  <si>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</si>
  <si>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</si>
  <si>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</si>
  <si>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</si>
  <si>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</si>
  <si>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</si>
  <si>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</si>
  <si>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</si>
  <si>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</si>
  <si>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</si>
  <si>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</si>
  <si>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</si>
  <si>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</si>
  <si>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</si>
  <si>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</si>
  <si>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</si>
  <si>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</si>
  <si>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</si>
  <si>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</si>
  <si>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</si>
  <si>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</si>
  <si>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</si>
  <si>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</si>
  <si>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</si>
  <si>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</si>
  <si>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</si>
  <si>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</si>
  <si>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</si>
  <si>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</si>
  <si>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</si>
  <si>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</si>
  <si>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</si>
  <si>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</si>
  <si>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</si>
  <si>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</si>
  <si>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</si>
  <si>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</si>
  <si>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</si>
  <si>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</si>
  <si>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</si>
  <si>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</si>
  <si>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</si>
  <si>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</si>
  <si>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</si>
  <si>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</si>
  <si>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</si>
  <si>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</si>
  <si>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</si>
  <si>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</si>
  <si>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</si>
  <si>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</si>
  <si>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</si>
  <si>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</si>
  <si>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</si>
  <si>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</si>
  <si>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</si>
  <si>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</si>
  <si>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</si>
  <si>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</si>
  <si>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</si>
  <si>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</si>
  <si>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</si>
  <si>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</si>
  <si>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</si>
  <si>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</si>
  <si>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</si>
  <si>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</si>
  <si>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</si>
  <si>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</si>
  <si>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</si>
  <si>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</si>
  <si>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</si>
  <si>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</si>
  <si>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</si>
  <si>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</si>
  <si>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</si>
  <si>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</si>
  <si>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</si>
  <si>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</si>
  <si>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</si>
  <si>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</si>
  <si>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</si>
  <si>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</si>
  <si>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</si>
  <si>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</si>
  <si>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</si>
  <si>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</si>
  <si>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</si>
  <si>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</si>
  <si>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</si>
  <si>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</si>
  <si>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</si>
  <si>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</si>
  <si>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</si>
  <si>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</si>
  <si>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</si>
  <si>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</si>
  <si>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</si>
  <si>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</si>
  <si>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</si>
  <si>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</si>
  <si>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</si>
  <si>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</si>
  <si>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</si>
  <si>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</si>
  <si>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</si>
  <si>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</si>
  <si>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</si>
  <si>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</si>
  <si>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</si>
  <si>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</si>
  <si>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</si>
  <si>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</si>
  <si>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</si>
  <si>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</si>
  <si>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</si>
  <si>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</si>
  <si>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</si>
  <si>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</si>
  <si>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</si>
  <si>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</si>
  <si>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</si>
  <si>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</si>
  <si>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</si>
  <si>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</si>
  <si>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</si>
  <si>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</si>
  <si>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</si>
  <si>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</si>
  <si>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</si>
  <si>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</si>
  <si>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</si>
  <si>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</si>
  <si>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</si>
  <si>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</si>
  <si>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</si>
  <si>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</si>
  <si>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</si>
  <si>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</si>
  <si>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</si>
  <si>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</si>
  <si>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</si>
  <si>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</si>
  <si>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</si>
  <si>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</si>
  <si>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</si>
  <si>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</si>
  <si>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</si>
  <si>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</si>
  <si>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</si>
  <si>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</si>
  <si>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</si>
  <si>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</si>
  <si>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</si>
  <si>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</si>
  <si>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</si>
  <si>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</si>
  <si>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</si>
  <si>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</si>
  <si>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</si>
  <si>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</si>
  <si>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</si>
  <si>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</si>
  <si>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</si>
  <si>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</si>
  <si>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</si>
  <si>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</si>
  <si>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</si>
  <si>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</si>
  <si>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</si>
  <si>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</si>
  <si>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</si>
  <si>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</si>
  <si>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</si>
  <si>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</si>
  <si>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</si>
  <si>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</si>
  <si>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</si>
  <si>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</si>
  <si>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</si>
  <si>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</si>
  <si>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</si>
  <si>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</si>
  <si>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</si>
  <si>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</si>
  <si>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</si>
  <si>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</si>
  <si>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</si>
  <si>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</si>
  <si>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</si>
  <si>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</si>
  <si>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</si>
  <si>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</si>
  <si>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</si>
  <si>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</si>
  <si>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</si>
  <si>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</si>
  <si>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</si>
  <si>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</si>
  <si>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</si>
  <si>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</si>
  <si>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</si>
  <si>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</si>
  <si>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</si>
  <si>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</si>
  <si>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</si>
  <si>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</si>
  <si>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</si>
  <si>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</si>
  <si>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</si>
  <si>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</si>
  <si>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</si>
  <si>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</si>
  <si>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</si>
  <si>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</si>
  <si>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</si>
  <si>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</si>
  <si>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</si>
  <si>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</si>
  <si>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</si>
  <si>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</si>
  <si>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</si>
  <si>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</si>
  <si>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</si>
  <si>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</si>
  <si>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</si>
  <si>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</si>
  <si>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</si>
  <si>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</si>
  <si>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</si>
  <si>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</si>
  <si>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</si>
  <si>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</si>
  <si>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</si>
  <si>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</si>
  <si>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</si>
  <si>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</si>
  <si>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</si>
  <si>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</si>
  <si>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</si>
  <si>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</si>
  <si>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</si>
  <si>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</si>
  <si>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</si>
  <si>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</si>
  <si>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</si>
  <si>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</si>
  <si>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</si>
  <si>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</si>
  <si>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</si>
  <si>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</si>
  <si>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</si>
  <si>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</si>
  <si>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</si>
  <si>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</si>
  <si>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</si>
  <si>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</si>
  <si>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</si>
  <si>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</si>
  <si>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</si>
  <si>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</si>
  <si>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</si>
  <si>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</si>
  <si>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</si>
  <si>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</si>
  <si>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</si>
  <si>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</si>
  <si>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</si>
  <si>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</si>
  <si>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</si>
  <si>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</si>
  <si>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</si>
  <si>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</si>
  <si>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</si>
  <si>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</si>
  <si>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</si>
  <si>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</si>
  <si>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</si>
  <si>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</si>
  <si>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</si>
  <si>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</si>
  <si>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</si>
  <si>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</si>
  <si>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</si>
  <si>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</si>
  <si>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</si>
  <si>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</si>
  <si>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</si>
  <si>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</si>
  <si>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</si>
  <si>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</si>
  <si>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</si>
  <si>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</si>
  <si>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</si>
  <si>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</si>
  <si>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</si>
  <si>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</si>
  <si>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</si>
  <si>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</si>
  <si>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</si>
  <si>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</si>
  <si>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</si>
  <si>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</si>
  <si>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</si>
  <si>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</si>
  <si>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</si>
  <si>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</si>
  <si>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</si>
  <si>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</si>
  <si>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</si>
  <si>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</si>
  <si>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</si>
  <si>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</si>
  <si>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</si>
  <si>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</si>
  <si>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</si>
  <si>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</si>
  <si>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</si>
  <si>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</si>
  <si>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</si>
  <si>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</si>
  <si>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</si>
  <si>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</si>
  <si>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</si>
  <si>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</si>
  <si>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</si>
  <si>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</si>
  <si>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</si>
  <si>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</si>
  <si>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</si>
  <si>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</si>
  <si>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</si>
  <si>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</si>
  <si>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</si>
  <si>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</si>
  <si>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</si>
  <si>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</si>
  <si>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</si>
  <si>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</si>
  <si>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</si>
  <si>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</si>
  <si>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</si>
  <si>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</si>
  <si>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</si>
  <si>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</si>
  <si>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</si>
  <si>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</si>
  <si>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</si>
  <si>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</si>
  <si>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</si>
  <si>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</si>
  <si>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</si>
  <si>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</si>
  <si>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</si>
  <si>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</si>
  <si>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</si>
  <si>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</si>
  <si>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</si>
  <si>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</si>
  <si>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</si>
  <si>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</si>
  <si>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</si>
  <si>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</si>
  <si>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</si>
  <si>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</si>
  <si>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</si>
  <si>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</si>
  <si>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</si>
  <si>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</si>
  <si>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</si>
  <si>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</si>
  <si>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</si>
  <si>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</si>
  <si>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</si>
  <si>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</si>
  <si>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</si>
  <si>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</si>
  <si>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</si>
  <si>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</si>
  <si>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</si>
  <si>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</si>
  <si>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</si>
  <si>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</si>
  <si>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</si>
  <si>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</si>
  <si>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</si>
  <si>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</si>
  <si>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</si>
  <si>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</si>
  <si>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</si>
  <si>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</si>
  <si>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</si>
  <si>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</si>
  <si>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</si>
  <si>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</si>
  <si>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</si>
  <si>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</si>
  <si>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</si>
  <si>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</si>
  <si>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</si>
  <si>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</si>
  <si>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</si>
  <si>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</si>
  <si>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</si>
  <si>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</si>
  <si>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</si>
  <si>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</si>
  <si>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</si>
  <si>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</si>
  <si>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</si>
  <si>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</si>
  <si>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</si>
  <si>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</si>
  <si>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</si>
  <si>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</si>
  <si>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</si>
  <si>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</si>
  <si>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</si>
  <si>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</si>
  <si>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</si>
  <si>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</si>
  <si>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</si>
  <si>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</si>
  <si>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</si>
  <si>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</si>
  <si>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</si>
  <si>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</si>
  <si>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</si>
  <si>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</si>
  <si>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</si>
  <si>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</si>
  <si>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</si>
  <si>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</si>
  <si>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</si>
  <si>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</si>
  <si>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</si>
  <si>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</si>
  <si>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</si>
  <si>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</si>
  <si>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</si>
  <si>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</si>
  <si>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</si>
  <si>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</si>
  <si>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</si>
  <si>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</si>
  <si>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</si>
  <si>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</si>
  <si>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</si>
  <si>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</si>
  <si>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</si>
  <si>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</si>
  <si>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</si>
  <si>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</si>
  <si>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</si>
  <si>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</si>
  <si>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</si>
  <si>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</si>
  <si>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</si>
  <si>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</si>
  <si>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</si>
  <si>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</si>
  <si>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</si>
  <si>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</si>
  <si>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</si>
  <si>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</si>
  <si>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</si>
  <si>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</si>
  <si>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</si>
  <si>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</si>
  <si>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</si>
  <si>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</si>
  <si>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</si>
  <si>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</si>
  <si>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</si>
  <si>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</si>
  <si>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</si>
  <si>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</si>
  <si>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</si>
  <si>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</si>
  <si>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</si>
  <si>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</si>
  <si>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</si>
  <si>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</si>
  <si>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</si>
  <si>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</si>
  <si>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</si>
  <si>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</si>
  <si>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</si>
  <si>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</si>
  <si>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</si>
  <si>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</si>
  <si>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</si>
  <si>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</si>
  <si>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</si>
  <si>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</si>
  <si>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</si>
  <si>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</si>
  <si>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</si>
  <si>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</si>
  <si>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</si>
  <si>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</si>
  <si>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</si>
  <si>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</si>
  <si>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</si>
  <si>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</si>
  <si>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</si>
  <si>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</si>
  <si>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</si>
  <si>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</si>
  <si>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</si>
  <si>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</si>
  <si>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</si>
  <si>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</si>
  <si>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</si>
  <si>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</si>
  <si>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</si>
  <si>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</si>
  <si>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</si>
  <si>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</si>
  <si>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</si>
  <si>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</si>
  <si>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</si>
  <si>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</si>
  <si>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</si>
  <si>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</si>
  <si>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</si>
  <si>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</si>
  <si>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</si>
  <si>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</si>
  <si>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</si>
  <si>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</si>
  <si>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</si>
  <si>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</si>
  <si>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</si>
  <si>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</si>
  <si>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</si>
  <si>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</si>
  <si>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</si>
  <si>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</si>
  <si>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</si>
  <si>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</si>
  <si>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</si>
  <si>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</si>
  <si>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</si>
  <si>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</si>
  <si>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</si>
  <si>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</si>
  <si>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</si>
  <si>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</si>
  <si>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</si>
  <si>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</si>
  <si>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</si>
  <si>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</si>
  <si>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</si>
  <si>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</si>
  <si>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</si>
  <si>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</si>
  <si>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</si>
  <si>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</si>
  <si>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</si>
  <si>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</si>
  <si>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</si>
  <si>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</si>
  <si>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</si>
  <si>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</si>
  <si>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</si>
  <si>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</si>
  <si>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</si>
  <si>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</si>
  <si>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</si>
  <si>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</si>
  <si>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</si>
  <si>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</si>
  <si>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</si>
  <si>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</si>
  <si>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</si>
  <si>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</si>
  <si>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</si>
  <si>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</si>
  <si>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</si>
  <si>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</si>
  <si>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</si>
  <si>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</si>
  <si>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</si>
  <si>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</si>
  <si>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</si>
  <si>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</si>
  <si>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</si>
  <si>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</si>
  <si>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</si>
  <si>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</si>
  <si>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</si>
  <si>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</si>
  <si>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</si>
  <si>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</si>
  <si>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</si>
  <si>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</si>
  <si>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</si>
  <si>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</si>
  <si>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</si>
  <si>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</si>
  <si>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</si>
  <si>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</si>
  <si>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</si>
  <si>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</si>
  <si>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</si>
  <si>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</si>
  <si>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</si>
  <si>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</si>
  <si>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</si>
  <si>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</si>
  <si>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</si>
  <si>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</si>
  <si>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</si>
  <si>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</si>
  <si>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</si>
  <si>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</si>
  <si>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</si>
  <si>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</si>
  <si>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</si>
  <si>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</si>
  <si>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</si>
  <si>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</si>
  <si>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</si>
  <si>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</si>
  <si>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</si>
  <si>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</si>
  <si>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</si>
  <si>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</si>
  <si>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</si>
  <si>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</si>
  <si>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</si>
  <si>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</si>
  <si>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</si>
  <si>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</si>
  <si>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</si>
  <si>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</si>
  <si>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</si>
  <si>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</si>
  <si>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</si>
  <si>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</si>
  <si>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</si>
  <si>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</si>
  <si>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</si>
  <si>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</si>
  <si>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</si>
  <si>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</si>
  <si>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</si>
  <si>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</si>
  <si>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</si>
  <si>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</si>
  <si>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</si>
  <si>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</si>
  <si>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</si>
  <si>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</si>
  <si>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</si>
  <si>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</si>
  <si>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</si>
  <si>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</si>
  <si>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</si>
  <si>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</si>
  <si>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</si>
  <si>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</si>
  <si>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</si>
  <si>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</si>
  <si>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</si>
  <si>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</si>
  <si>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</si>
  <si>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</si>
  <si>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</si>
  <si>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</si>
  <si>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</si>
  <si>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</si>
  <si>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</si>
  <si>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</si>
  <si>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</si>
  <si>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</si>
  <si>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</si>
  <si>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</si>
  <si>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</si>
  <si>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</si>
  <si>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</si>
  <si>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</si>
  <si>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</si>
  <si>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</si>
  <si>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</si>
  <si>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</si>
  <si>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</si>
  <si>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</si>
  <si>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</si>
  <si>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</si>
  <si>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</si>
  <si>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</si>
  <si>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</si>
  <si>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</si>
  <si>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</si>
  <si>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</si>
  <si>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</si>
  <si>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</si>
  <si>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</si>
  <si>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</si>
  <si>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</si>
  <si>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</si>
  <si>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</si>
  <si>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</si>
  <si>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</si>
  <si>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</si>
  <si>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</si>
  <si>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</si>
  <si>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</si>
  <si>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</si>
  <si>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</si>
  <si>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</si>
  <si>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</si>
  <si>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</si>
  <si>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</si>
  <si>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</si>
  <si>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</si>
  <si>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</si>
  <si>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</si>
  <si>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</si>
  <si>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</si>
  <si>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</si>
  <si>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</si>
  <si>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</si>
  <si>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</si>
  <si>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</si>
  <si>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</si>
  <si>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</si>
  <si>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</si>
  <si>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</si>
  <si>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</si>
  <si>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</si>
  <si>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</si>
  <si>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</si>
  <si>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</si>
  <si>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</si>
  <si>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</si>
  <si>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</si>
  <si>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</si>
  <si>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</si>
  <si>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</si>
  <si>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</si>
  <si>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</si>
  <si>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</si>
  <si>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</si>
  <si>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</si>
  <si>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</si>
  <si>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</si>
  <si>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</si>
  <si>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</si>
  <si>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</si>
  <si>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</si>
  <si>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</si>
  <si>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</si>
  <si>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</si>
  <si>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</si>
  <si>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</si>
  <si>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</si>
  <si>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</si>
  <si>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</si>
  <si>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</si>
  <si>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</si>
  <si>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</si>
  <si>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</si>
  <si>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</si>
  <si>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</si>
  <si>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</si>
  <si>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</si>
  <si>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</si>
  <si>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</si>
  <si>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</si>
  <si>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</si>
  <si>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</si>
  <si>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</si>
  <si>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</si>
  <si>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</si>
  <si>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</si>
  <si>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</si>
  <si>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</si>
  <si>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</si>
  <si>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</si>
  <si>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</si>
  <si>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</si>
  <si>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</si>
  <si>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</si>
  <si>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</si>
  <si>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</si>
  <si>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</si>
  <si>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</si>
  <si>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</si>
  <si>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</si>
  <si>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</si>
  <si>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</si>
  <si>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</si>
  <si>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</si>
  <si>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</si>
  <si>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</si>
  <si>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</si>
  <si>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</si>
  <si>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</si>
  <si>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</si>
  <si>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</si>
  <si>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</si>
  <si>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</si>
  <si>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</si>
  <si>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</si>
  <si>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</si>
  <si>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</si>
  <si>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</si>
  <si>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</si>
  <si>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</si>
  <si>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</si>
  <si>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</si>
  <si>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</si>
  <si>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</si>
  <si>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</si>
  <si>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</si>
  <si>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</si>
  <si>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</si>
  <si>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</si>
  <si>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</si>
  <si>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</si>
  <si>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</si>
  <si>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</si>
  <si>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</si>
  <si>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</si>
  <si>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</si>
  <si>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</si>
  <si>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</si>
  <si>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</si>
  <si>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</si>
  <si>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</si>
  <si>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</si>
  <si>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</si>
  <si>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</si>
  <si>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</si>
  <si>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</si>
  <si>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</si>
  <si>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</si>
  <si>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</si>
  <si>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</si>
  <si>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</si>
  <si>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</si>
  <si>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</si>
  <si>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</si>
  <si>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</si>
  <si>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</si>
  <si>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</si>
  <si>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</si>
  <si>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</si>
  <si>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</si>
  <si>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</si>
  <si>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</si>
  <si>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</si>
  <si>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</si>
  <si>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</si>
  <si>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</si>
  <si>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</si>
  <si>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</si>
  <si>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</si>
  <si>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</si>
  <si>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</si>
  <si>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</si>
  <si>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</si>
  <si>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</si>
  <si>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</si>
  <si>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</si>
  <si>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</si>
  <si>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</si>
  <si>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</si>
  <si>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</si>
  <si>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</si>
  <si>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</si>
  <si>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</si>
  <si>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</si>
  <si>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</si>
  <si>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</si>
  <si>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</si>
  <si>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</si>
  <si>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</si>
  <si>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</si>
  <si>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</si>
  <si>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</si>
  <si>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</si>
  <si>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</si>
  <si>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</si>
  <si>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</si>
  <si>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</si>
  <si>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</si>
  <si>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</si>
  <si>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</si>
  <si>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</si>
  <si>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</si>
  <si>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</si>
  <si>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</si>
  <si>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</si>
  <si>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</si>
  <si>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</si>
  <si>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</si>
  <si>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</si>
  <si>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</si>
  <si>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</si>
  <si>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</si>
  <si>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</si>
  <si>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</si>
  <si>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</si>
  <si>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</si>
  <si>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</si>
  <si>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</si>
  <si>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</si>
  <si>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</si>
  <si>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</si>
  <si>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</si>
  <si>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</si>
  <si>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</si>
  <si>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</si>
  <si>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</si>
  <si>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</si>
  <si>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</si>
  <si>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</si>
  <si>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</si>
  <si>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</si>
  <si>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</si>
  <si>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</si>
  <si>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</si>
  <si>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</si>
  <si>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</si>
  <si>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</si>
  <si>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</si>
  <si>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</si>
  <si>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</si>
  <si>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</si>
  <si>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</si>
  <si>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</si>
  <si>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</si>
  <si>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</si>
  <si>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</si>
  <si>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</si>
  <si>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</si>
  <si>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</si>
  <si>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</si>
  <si>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</si>
  <si>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</si>
  <si>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</si>
  <si>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</si>
  <si>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</si>
  <si>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</si>
  <si>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</si>
  <si>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</si>
  <si>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</si>
  <si>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</si>
  <si>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</si>
  <si>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</si>
  <si>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</si>
  <si>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</si>
  <si>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</si>
  <si>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</si>
  <si>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</si>
  <si>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</si>
  <si>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</si>
  <si>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</si>
  <si>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</si>
  <si>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</si>
  <si>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</si>
  <si>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</si>
  <si>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</si>
  <si>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</si>
  <si>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</si>
  <si>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</si>
  <si>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</si>
  <si>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</si>
  <si>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</si>
  <si>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</si>
  <si>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</si>
  <si>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</si>
  <si>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</si>
  <si>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</si>
  <si>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</si>
  <si>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</si>
  <si>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</si>
  <si>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</si>
  <si>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</si>
  <si>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</si>
  <si>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</si>
  <si>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</si>
  <si>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</si>
  <si>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</si>
  <si>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</si>
  <si>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</si>
  <si>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</si>
  <si>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</si>
  <si>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</si>
  <si>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</si>
  <si>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</si>
  <si>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</si>
  <si>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</si>
  <si>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</si>
  <si>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</si>
  <si>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</si>
  <si>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</si>
  <si>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</si>
  <si>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</si>
  <si>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</si>
  <si>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</si>
  <si>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</si>
  <si>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</si>
  <si>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</si>
  <si>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</si>
  <si>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</si>
  <si>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</si>
  <si>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</si>
  <si>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</si>
  <si>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</si>
  <si>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</si>
  <si>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</si>
  <si>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</si>
  <si>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</si>
  <si>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</si>
  <si>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</si>
  <si>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</si>
  <si>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</si>
  <si>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</si>
  <si>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</si>
  <si>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</si>
  <si>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</si>
  <si>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</si>
  <si>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</si>
  <si>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</si>
  <si>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</si>
  <si>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</si>
  <si>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</si>
  <si>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</si>
  <si>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</si>
  <si>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</si>
  <si>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</si>
  <si>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</si>
  <si>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</si>
  <si>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</si>
  <si>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</si>
  <si>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</si>
  <si>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</si>
  <si>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</si>
  <si>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</si>
  <si>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</si>
  <si>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</si>
  <si>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</si>
  <si>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</si>
  <si>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</si>
  <si>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</si>
  <si>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</si>
  <si>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</si>
  <si>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</si>
  <si>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</si>
  <si>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</si>
  <si>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</si>
  <si>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</si>
  <si>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</si>
  <si>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</si>
  <si>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</si>
  <si>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</si>
  <si>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</si>
  <si>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</si>
  <si>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</si>
  <si>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</si>
  <si>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</si>
  <si>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</si>
  <si>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</si>
  <si>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</si>
  <si>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</si>
  <si>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</si>
  <si>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</si>
  <si>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</si>
  <si>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</si>
  <si>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</si>
  <si>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</si>
  <si>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</si>
  <si>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</si>
  <si>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</si>
  <si>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</si>
  <si>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</si>
  <si>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</si>
  <si>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</si>
  <si>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</si>
  <si>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</si>
  <si>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</si>
  <si>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</si>
  <si>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</si>
  <si>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</si>
  <si>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</si>
  <si>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</si>
  <si>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</si>
  <si>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</si>
  <si>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</si>
  <si>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</si>
  <si>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</si>
  <si>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</si>
  <si>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</si>
  <si>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</si>
  <si>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</si>
  <si>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</si>
  <si>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</si>
  <si>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</si>
  <si>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</si>
  <si>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</si>
  <si>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</si>
  <si>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</si>
  <si>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</si>
  <si>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</si>
  <si>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</si>
  <si>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</si>
  <si>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</si>
  <si>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</si>
  <si>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</si>
  <si>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</si>
  <si>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</si>
  <si>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</si>
  <si>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</si>
  <si>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</si>
  <si>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</si>
  <si>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</si>
  <si>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</si>
  <si>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</si>
  <si>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</si>
  <si>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</si>
  <si>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</si>
  <si>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</si>
  <si>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</si>
  <si>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</si>
  <si>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</si>
  <si>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</si>
  <si>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</si>
  <si>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</si>
  <si>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</si>
  <si>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</si>
  <si>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</si>
  <si>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</si>
  <si>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</si>
  <si>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</si>
  <si>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</si>
  <si>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</si>
  <si>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</si>
  <si>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</si>
  <si>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</si>
  <si>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</si>
  <si>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</si>
  <si>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</si>
  <si>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</si>
  <si>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</si>
  <si>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</si>
  <si>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</si>
  <si>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</si>
  <si>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</si>
  <si>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</si>
  <si>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</si>
  <si>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</si>
  <si>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</si>
  <si>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</si>
  <si>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</si>
  <si>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</si>
  <si>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</si>
  <si>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</si>
  <si>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</si>
  <si>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</si>
  <si>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</si>
  <si>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</si>
  <si>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</si>
  <si>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</si>
  <si>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</si>
  <si>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</si>
  <si>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</si>
  <si>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</si>
  <si>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</si>
  <si>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</si>
  <si>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</si>
  <si>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</si>
  <si>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</si>
  <si>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</si>
  <si>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</si>
  <si>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</si>
  <si>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</si>
  <si>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</si>
  <si>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</si>
  <si>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</si>
  <si>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</si>
  <si>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</si>
  <si>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</si>
  <si>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</si>
  <si>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</si>
  <si>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</si>
  <si>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</si>
  <si>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</si>
  <si>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</si>
  <si>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</si>
  <si>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</si>
  <si>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</si>
  <si>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</si>
  <si>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</si>
  <si>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</si>
  <si>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</si>
  <si>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</si>
  <si>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</si>
  <si>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</si>
  <si>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</si>
  <si>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</si>
  <si>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</si>
  <si>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</si>
  <si>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</si>
  <si>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</si>
  <si>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</si>
  <si>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</si>
  <si>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</si>
  <si>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</si>
  <si>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</si>
  <si>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</si>
  <si>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</si>
  <si>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</si>
  <si>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</si>
  <si>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</si>
  <si>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</si>
  <si>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</si>
  <si>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</si>
  <si>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</si>
  <si>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</si>
  <si>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</si>
  <si>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</si>
  <si>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</si>
  <si>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</si>
  <si>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</si>
  <si>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</si>
  <si>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</si>
  <si>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</si>
  <si>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</si>
  <si>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</si>
  <si>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</si>
  <si>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</si>
  <si>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</si>
  <si>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</si>
  <si>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</si>
  <si>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</si>
  <si>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</si>
  <si>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</si>
  <si>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</si>
  <si>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</si>
  <si>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</si>
  <si>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</si>
  <si>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</si>
  <si>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</si>
  <si>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</si>
  <si>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</si>
  <si>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</si>
  <si>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</si>
  <si>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</si>
  <si>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</si>
  <si>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</si>
  <si>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</si>
  <si>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</si>
  <si>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</si>
  <si>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</si>
  <si>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</si>
  <si>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</si>
  <si>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</si>
  <si>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</si>
  <si>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</si>
  <si>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</si>
  <si>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</si>
  <si>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</si>
  <si>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</si>
  <si>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</si>
  <si>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</si>
  <si>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</si>
  <si>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</si>
  <si>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</si>
  <si>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</si>
  <si>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</si>
  <si>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</si>
  <si>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</si>
  <si>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</si>
  <si>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</si>
  <si>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</si>
  <si>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</si>
  <si>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</si>
  <si>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</si>
  <si>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</si>
  <si>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</si>
  <si>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</si>
  <si>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</si>
  <si>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</si>
  <si>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</si>
  <si>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</si>
  <si>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</si>
  <si>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</si>
  <si>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</si>
  <si>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</si>
  <si>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</si>
  <si>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</si>
  <si>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</si>
  <si>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</si>
  <si>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</si>
  <si>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</si>
  <si>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</si>
  <si>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</si>
  <si>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</si>
  <si>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</si>
  <si>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</si>
  <si>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</si>
  <si>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</si>
  <si>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</si>
  <si>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</si>
  <si>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</si>
  <si>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</si>
  <si>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</si>
  <si>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</si>
  <si>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</si>
  <si>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</si>
  <si>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</si>
  <si>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</si>
  <si>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</si>
  <si>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</si>
  <si>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</si>
  <si>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</si>
  <si>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</si>
  <si>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</si>
  <si>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</si>
  <si>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</si>
  <si>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</si>
  <si>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</si>
  <si>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</si>
  <si>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</si>
  <si>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</si>
  <si>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</si>
  <si>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</si>
  <si>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</si>
  <si>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</si>
  <si>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</si>
  <si>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</si>
  <si>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</si>
  <si>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</si>
  <si>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</si>
  <si>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</si>
  <si>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</si>
  <si>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</si>
  <si>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</si>
  <si>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</si>
  <si>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</si>
  <si>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</si>
  <si>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</si>
  <si>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</si>
  <si>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</si>
  <si>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</si>
  <si>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</si>
  <si>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</si>
  <si>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</si>
  <si>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</si>
  <si>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</si>
  <si>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</si>
  <si>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</si>
  <si>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</si>
  <si>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</si>
  <si>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</si>
  <si>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</si>
  <si>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</si>
  <si>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</si>
  <si>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</si>
  <si>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</si>
  <si>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</si>
  <si>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</si>
  <si>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</si>
  <si>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</si>
  <si>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</si>
  <si>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</si>
  <si>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</si>
  <si>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</si>
  <si>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</si>
  <si>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</si>
  <si>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</si>
  <si>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</si>
  <si>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</si>
  <si>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</si>
  <si>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</si>
  <si>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</si>
  <si>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</si>
  <si>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</si>
  <si>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</si>
  <si>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</si>
  <si>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</si>
  <si>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</si>
  <si>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</si>
  <si>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</si>
  <si>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</si>
  <si>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</si>
  <si>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</si>
  <si>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</si>
  <si>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</si>
  <si>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</si>
  <si>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</si>
  <si>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</si>
  <si>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</si>
  <si>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</si>
  <si>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</si>
  <si>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</si>
  <si>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</si>
  <si>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</si>
  <si>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</si>
  <si>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</si>
  <si>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</si>
  <si>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</si>
  <si>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</si>
  <si>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</si>
  <si>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</si>
  <si>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</si>
  <si>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</si>
  <si>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</si>
  <si>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</si>
  <si>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</si>
  <si>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</si>
  <si>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</si>
  <si>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</si>
  <si>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</si>
  <si>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</si>
  <si>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</si>
  <si>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</si>
  <si>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</si>
  <si>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</si>
  <si>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</si>
  <si>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</si>
  <si>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</si>
  <si>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</si>
  <si>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</si>
  <si>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</si>
  <si>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</si>
  <si>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</si>
  <si>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</si>
  <si>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</si>
  <si>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</si>
  <si>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</si>
  <si>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</si>
  <si>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</si>
  <si>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</si>
  <si>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</si>
  <si>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</si>
  <si>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</si>
  <si>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</si>
  <si>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</si>
  <si>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</si>
  <si>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</si>
  <si>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</si>
  <si>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</si>
  <si>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</si>
  <si>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</si>
  <si>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</si>
  <si>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</si>
  <si>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</si>
  <si>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</si>
  <si>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</si>
  <si>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</si>
  <si>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</si>
  <si>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</si>
  <si>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</si>
  <si>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</si>
  <si>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</si>
  <si>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</si>
  <si>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</si>
  <si>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</si>
  <si>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</si>
  <si>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</si>
  <si>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</si>
  <si>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</si>
  <si>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</si>
  <si>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</si>
  <si>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</si>
  <si>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</si>
  <si>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</si>
  <si>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</si>
  <si>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</si>
  <si>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</si>
  <si>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</si>
  <si>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</si>
  <si>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</si>
  <si>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</si>
  <si>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</si>
  <si>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</si>
  <si>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</si>
  <si>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</si>
  <si>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</si>
  <si>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</si>
  <si>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</si>
  <si>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</si>
  <si>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</si>
  <si>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</si>
  <si>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</si>
  <si>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</si>
  <si>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</si>
  <si>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</si>
  <si>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</si>
  <si>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</si>
  <si>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</si>
  <si>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</si>
  <si>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</si>
  <si>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</si>
  <si>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</si>
  <si>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</si>
  <si>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</si>
  <si>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</si>
  <si>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</si>
  <si>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</si>
  <si>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</si>
  <si>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</si>
  <si>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</si>
  <si>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</si>
  <si>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</si>
  <si>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</si>
  <si>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</si>
  <si>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</si>
  <si>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</si>
  <si>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</si>
  <si>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</si>
  <si>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</si>
  <si>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</si>
  <si>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</si>
  <si>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</si>
  <si>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</si>
  <si>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</si>
  <si>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</si>
  <si>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</si>
  <si>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</si>
  <si>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</si>
  <si>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</si>
  <si>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</si>
  <si>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</si>
  <si>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</si>
  <si>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</si>
  <si>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</si>
  <si>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</si>
  <si>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</si>
  <si>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</si>
  <si>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</si>
  <si>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</si>
  <si>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</si>
  <si>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</si>
  <si>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</si>
  <si>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</si>
  <si>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</si>
  <si>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</si>
  <si>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</si>
  <si>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</si>
  <si>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</si>
  <si>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</si>
  <si>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</si>
  <si>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</si>
  <si>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</si>
  <si>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</si>
  <si>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</si>
  <si>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</si>
  <si>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</si>
  <si>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</si>
  <si>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</si>
  <si>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</si>
  <si>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</si>
  <si>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</si>
  <si>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</si>
  <si>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</si>
  <si>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</si>
  <si>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</si>
  <si>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</si>
  <si>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</si>
  <si>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</si>
  <si>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</si>
  <si>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</si>
  <si>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</si>
  <si>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</si>
  <si>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</si>
  <si>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</si>
  <si>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</si>
  <si>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</si>
  <si>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</si>
  <si>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</si>
  <si>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</si>
  <si>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</si>
  <si>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</si>
  <si>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</si>
  <si>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</si>
  <si>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</si>
  <si>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</si>
  <si>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</si>
  <si>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</si>
  <si>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</si>
  <si>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</si>
  <si>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</si>
  <si>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</si>
  <si>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</si>
  <si>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</si>
  <si>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</si>
  <si>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</si>
  <si>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</si>
  <si>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</si>
  <si>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</si>
  <si>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</si>
  <si>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</si>
  <si>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</si>
  <si>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</si>
  <si>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</si>
  <si>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</si>
  <si>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</si>
  <si>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</si>
  <si>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</si>
  <si>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</si>
  <si>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</si>
  <si>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</si>
  <si>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</si>
  <si>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</si>
  <si>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</si>
  <si>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</si>
  <si>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</si>
  <si>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</si>
  <si>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</si>
  <si>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</si>
  <si>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</si>
  <si>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</si>
  <si>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</si>
  <si>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</si>
  <si>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</si>
  <si>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</si>
  <si>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</si>
  <si>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</si>
  <si>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</si>
  <si>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</si>
  <si>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</si>
  <si>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</si>
  <si>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</si>
  <si>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</si>
  <si>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</si>
  <si>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</si>
  <si>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</si>
  <si>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</si>
  <si>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</si>
  <si>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</si>
  <si>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</si>
  <si>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</si>
  <si>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</si>
  <si>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</si>
  <si>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</si>
  <si>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</si>
  <si>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</si>
  <si>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</si>
  <si>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</si>
  <si>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</si>
  <si>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</si>
  <si>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</si>
  <si>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</si>
  <si>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</si>
  <si>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</si>
  <si>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</si>
  <si>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</si>
  <si>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</si>
  <si>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</si>
  <si>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</si>
  <si>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</si>
  <si>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</si>
  <si>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</si>
  <si>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</si>
  <si>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</si>
  <si>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</si>
  <si>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</si>
  <si>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</si>
  <si>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</si>
  <si>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</si>
  <si>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</si>
  <si>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</si>
  <si>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</si>
  <si>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</si>
  <si>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</si>
  <si>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</si>
  <si>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</si>
  <si>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</si>
  <si>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</si>
  <si>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</si>
  <si>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</si>
  <si>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</si>
  <si>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</si>
  <si>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</si>
  <si>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</si>
  <si>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</si>
  <si>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</si>
  <si>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</si>
  <si>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</si>
  <si>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</si>
  <si>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</si>
  <si>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</si>
  <si>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</si>
  <si>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</si>
  <si>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</si>
  <si>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</si>
  <si>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</si>
  <si>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</si>
  <si>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</si>
  <si>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</si>
  <si>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</si>
  <si>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</si>
  <si>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</si>
  <si>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</si>
  <si>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</si>
  <si>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</si>
  <si>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</si>
  <si>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</si>
  <si>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</si>
  <si>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</si>
  <si>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</si>
  <si>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</si>
  <si>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</si>
  <si>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</si>
  <si>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</si>
  <si>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</si>
  <si>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</si>
  <si>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</si>
  <si>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</si>
  <si>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</si>
  <si>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</si>
  <si>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</si>
  <si>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</si>
  <si>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</si>
  <si>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</si>
  <si>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</si>
  <si>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</si>
  <si>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</si>
  <si>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</si>
  <si>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</si>
  <si>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</si>
  <si>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</si>
  <si>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</si>
  <si>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</si>
  <si>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</si>
  <si>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</si>
  <si>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</si>
  <si>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</si>
  <si>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</si>
  <si>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</si>
  <si>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</si>
  <si>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</si>
  <si>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</si>
  <si>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</si>
  <si>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</si>
  <si>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</si>
  <si>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</si>
  <si>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</si>
  <si>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</si>
  <si>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</si>
  <si>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</si>
  <si>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</si>
  <si>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</si>
  <si>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</si>
  <si>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</si>
  <si>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</si>
  <si>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</si>
  <si>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</si>
  <si>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</si>
  <si>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</si>
  <si>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</si>
  <si>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</si>
  <si>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</si>
  <si>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</si>
  <si>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</si>
  <si>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</si>
  <si>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</si>
  <si>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</si>
  <si>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</si>
  <si>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</si>
  <si>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</si>
  <si>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</si>
  <si>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</si>
  <si>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</si>
  <si>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</si>
  <si>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</si>
  <si>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</si>
  <si>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</si>
  <si>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</si>
  <si>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</si>
  <si>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</si>
  <si>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</si>
  <si>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</si>
  <si>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</si>
  <si>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</si>
  <si>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</si>
  <si>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</si>
  <si>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</si>
  <si>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</si>
  <si>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</si>
  <si>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</si>
  <si>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</si>
  <si>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</si>
  <si>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</si>
  <si>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</si>
  <si>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</si>
  <si>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</si>
  <si>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</si>
  <si>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</si>
  <si>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</si>
  <si>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</si>
  <si>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</si>
  <si>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</si>
  <si>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</si>
  <si>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</si>
  <si>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</si>
  <si>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</si>
  <si>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</si>
  <si>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</si>
  <si>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</si>
  <si>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</si>
  <si>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</si>
  <si>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</si>
  <si>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</si>
  <si>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</si>
  <si>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</si>
  <si>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</si>
  <si>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</si>
  <si>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</si>
  <si>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</si>
  <si>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</si>
  <si>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</si>
  <si>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</si>
  <si>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</si>
  <si>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</si>
  <si>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</si>
  <si>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</si>
  <si>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</si>
  <si>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</si>
  <si>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</si>
  <si>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</si>
  <si>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</si>
  <si>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</si>
  <si>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</si>
  <si>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</si>
  <si>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</si>
  <si>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</si>
  <si>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</si>
  <si>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</si>
  <si>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</si>
  <si>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</si>
  <si>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</si>
  <si>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</si>
  <si>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</si>
  <si>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</si>
  <si>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</si>
  <si>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</si>
  <si>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</si>
  <si>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</si>
  <si>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</si>
  <si>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</si>
  <si>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</si>
  <si>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</si>
  <si>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</si>
  <si>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</si>
  <si>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</si>
  <si>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</si>
  <si>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</si>
  <si>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</si>
  <si>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</si>
  <si>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</si>
  <si>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</si>
  <si>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</si>
  <si>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</si>
  <si>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</si>
  <si>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</si>
  <si>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</si>
  <si>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</si>
  <si>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</si>
  <si>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</si>
  <si>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</si>
  <si>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</si>
  <si>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</si>
  <si>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</si>
  <si>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</si>
  <si>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</si>
  <si>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</si>
  <si>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</si>
  <si>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</si>
  <si>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</si>
  <si>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</si>
  <si>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</si>
  <si>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</si>
  <si>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</si>
  <si>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</si>
  <si>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</si>
  <si>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</si>
  <si>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</si>
  <si>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</si>
  <si>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</si>
  <si>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</si>
  <si>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</si>
  <si>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</si>
  <si>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</si>
  <si>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</si>
  <si>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</si>
  <si>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</si>
  <si>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</si>
  <si>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</si>
  <si>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</si>
  <si>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</si>
  <si>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</si>
  <si>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</si>
  <si>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</si>
  <si>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</si>
  <si>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</si>
  <si>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</si>
  <si>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</si>
  <si>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</si>
  <si>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</si>
  <si>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</si>
  <si>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</si>
  <si>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</si>
  <si>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</si>
  <si>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</si>
  <si>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</si>
  <si>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</si>
  <si>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</si>
  <si>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</si>
  <si>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</si>
  <si>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</si>
  <si>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</si>
  <si>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</si>
  <si>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</si>
  <si>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</si>
  <si>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</si>
  <si>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</si>
  <si>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</si>
  <si>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</si>
  <si>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</si>
  <si>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</si>
  <si>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</si>
  <si>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</si>
  <si>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</si>
  <si>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</si>
  <si>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</si>
  <si>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</si>
  <si>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</si>
  <si>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</si>
  <si>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</si>
  <si>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</si>
  <si>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</si>
  <si>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</si>
  <si>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</si>
  <si>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</si>
  <si>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</si>
  <si>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</si>
  <si>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</si>
  <si>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</si>
  <si>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</si>
  <si>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</si>
  <si>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</si>
  <si>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</si>
  <si>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</si>
  <si>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</si>
  <si>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</si>
  <si>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</si>
  <si>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</si>
  <si>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</si>
  <si>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</si>
  <si>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</si>
  <si>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</si>
  <si>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</si>
  <si>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</si>
  <si>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</si>
  <si>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</si>
  <si>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</si>
  <si>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</si>
  <si>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</si>
  <si>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</si>
  <si>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</si>
  <si>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</si>
  <si>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</si>
  <si>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</si>
  <si>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</si>
  <si>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</si>
  <si>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</si>
  <si>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</si>
  <si>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</si>
  <si>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</si>
  <si>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</si>
  <si>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</si>
  <si>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</si>
  <si>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</si>
  <si>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</si>
  <si>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</si>
  <si>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</si>
  <si>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</si>
  <si>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</si>
  <si>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</si>
  <si>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</si>
  <si>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</si>
  <si>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</si>
  <si>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</si>
  <si>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</si>
  <si>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</si>
  <si>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</si>
  <si>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</si>
  <si>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</si>
  <si>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</si>
  <si>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</si>
  <si>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</si>
  <si>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</si>
  <si>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</si>
  <si>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</si>
  <si>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</si>
  <si>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</si>
  <si>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</si>
  <si>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</si>
  <si>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</si>
  <si>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</si>
  <si>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</si>
  <si>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</si>
  <si>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</si>
  <si>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</si>
  <si>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</si>
  <si>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</si>
  <si>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</si>
  <si>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</si>
  <si>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</si>
  <si>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</si>
  <si>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</si>
  <si>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</si>
  <si>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</si>
  <si>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</si>
  <si>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</si>
  <si>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</si>
  <si>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</si>
  <si>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</si>
  <si>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</si>
  <si>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</si>
  <si>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</si>
  <si>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</si>
  <si>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</si>
  <si>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</si>
  <si>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</si>
  <si>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</si>
  <si>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</si>
  <si>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</si>
  <si>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</si>
  <si>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</si>
  <si>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</si>
  <si>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</si>
  <si>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</si>
  <si>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</si>
  <si>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</si>
  <si>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</si>
  <si>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</si>
  <si>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</si>
  <si>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</si>
  <si>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</si>
  <si>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</si>
  <si>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</si>
  <si>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</si>
  <si>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</si>
  <si>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</si>
  <si>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</si>
  <si>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</si>
  <si>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</si>
  <si>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</si>
  <si>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</si>
  <si>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</si>
  <si>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</si>
  <si>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</si>
  <si>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</si>
  <si>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</si>
  <si>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</si>
  <si>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</si>
  <si>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</si>
  <si>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</si>
  <si>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</si>
  <si>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</si>
  <si>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</si>
  <si>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</si>
  <si>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</si>
  <si>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</si>
  <si>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</si>
  <si>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</si>
  <si>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</si>
  <si>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</si>
  <si>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</si>
  <si>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</si>
  <si>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</si>
  <si>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</si>
  <si>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</si>
  <si>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</si>
  <si>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</si>
  <si>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</si>
  <si>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</si>
  <si>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</si>
  <si>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</si>
  <si>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</si>
  <si>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</si>
  <si>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</si>
  <si>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</si>
  <si>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</si>
  <si>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</si>
  <si>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</si>
  <si>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</si>
  <si>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</si>
  <si>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</si>
  <si>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</si>
  <si>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</si>
  <si>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</si>
  <si>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</si>
  <si>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</si>
  <si>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</si>
  <si>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</si>
  <si>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</si>
  <si>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</si>
  <si>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</si>
  <si>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</si>
  <si>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</si>
  <si>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</si>
  <si>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</si>
  <si>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</si>
  <si>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</si>
  <si>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</si>
  <si>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</si>
  <si>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</si>
  <si>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</si>
  <si>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</si>
  <si>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</si>
  <si>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</si>
  <si>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</si>
  <si>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</si>
  <si>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</si>
  <si>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</si>
  <si>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</si>
  <si>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</si>
  <si>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</si>
  <si>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</si>
  <si>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</si>
  <si>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</si>
  <si>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</si>
  <si>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</si>
  <si>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</si>
  <si>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</si>
  <si>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</si>
  <si>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</si>
  <si>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</si>
  <si>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</si>
  <si>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</si>
  <si>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</si>
  <si>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</si>
  <si>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</si>
  <si>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</si>
  <si>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</si>
  <si>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</si>
  <si>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</si>
  <si>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</si>
  <si>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</si>
  <si>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</si>
  <si>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</si>
  <si>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</si>
  <si>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</si>
  <si>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</si>
  <si>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</si>
  <si>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</si>
  <si>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</si>
  <si>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</si>
  <si>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</si>
  <si>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</si>
  <si>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</si>
  <si>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</si>
  <si>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</si>
  <si>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</si>
  <si>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</si>
  <si>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</si>
  <si>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</si>
  <si>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</si>
  <si>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</si>
  <si>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</si>
  <si>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</si>
  <si>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</si>
  <si>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</si>
  <si>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</si>
  <si>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</si>
  <si>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</si>
  <si>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</si>
  <si>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</si>
  <si>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</si>
  <si>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</si>
  <si>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</si>
  <si>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</si>
  <si>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</si>
  <si>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</si>
  <si>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</si>
  <si>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</si>
  <si>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</si>
  <si>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</si>
  <si>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</si>
  <si>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</si>
  <si>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</si>
  <si>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</si>
  <si>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</si>
  <si>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</si>
  <si>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</si>
  <si>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</si>
  <si>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</si>
  <si>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</si>
  <si>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</si>
  <si>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</si>
  <si>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</si>
  <si>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</si>
  <si>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</si>
  <si>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</si>
  <si>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</si>
  <si>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</si>
  <si>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</si>
  <si>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</si>
  <si>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</si>
  <si>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</si>
  <si>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</si>
  <si>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</si>
  <si>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</si>
  <si>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</si>
  <si>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</si>
  <si>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</si>
  <si>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</si>
  <si>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</si>
  <si>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</si>
  <si>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</si>
  <si>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</si>
  <si>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</si>
  <si>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</si>
  <si>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</si>
  <si>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</si>
  <si>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</si>
  <si>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</si>
  <si>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</si>
  <si>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</si>
  <si>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</si>
  <si>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</si>
  <si>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</si>
  <si>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</si>
  <si>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</si>
  <si>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</si>
  <si>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</si>
  <si>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</si>
  <si>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</si>
  <si>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</si>
  <si>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</si>
  <si>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</si>
  <si>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</si>
  <si>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</si>
  <si>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</si>
  <si>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</si>
  <si>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</si>
  <si>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</si>
  <si>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</si>
  <si>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</si>
  <si>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</si>
  <si>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</si>
  <si>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</si>
  <si>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</si>
  <si>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</si>
  <si>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</si>
  <si>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</si>
  <si>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</si>
  <si>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</si>
  <si>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</si>
  <si>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</si>
  <si>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</si>
  <si>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</si>
  <si>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</si>
  <si>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</si>
  <si>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</si>
  <si>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</si>
  <si>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</si>
  <si>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</si>
  <si>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</si>
  <si>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</si>
  <si>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</si>
  <si>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</si>
  <si>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</si>
  <si>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</si>
  <si>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</si>
  <si>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</si>
  <si>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</si>
  <si>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</si>
  <si>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</si>
  <si>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</si>
  <si>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</si>
  <si>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</si>
  <si>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</si>
  <si>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</si>
  <si>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</si>
  <si>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</si>
  <si>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</si>
  <si>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</si>
  <si>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</si>
  <si>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</si>
  <si>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</si>
  <si>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</si>
  <si>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</si>
  <si>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</si>
  <si>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</si>
  <si>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</si>
  <si>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</si>
  <si>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</si>
  <si>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</si>
  <si>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</si>
  <si>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</si>
  <si>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</si>
  <si>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</si>
  <si>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</si>
  <si>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</si>
  <si>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</si>
  <si>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</si>
  <si>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</si>
  <si>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</si>
  <si>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</si>
  <si>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</si>
  <si>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</si>
  <si>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</si>
  <si>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</si>
  <si>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</si>
  <si>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</si>
  <si>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</si>
  <si>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</si>
  <si>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</si>
  <si>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</si>
  <si>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</si>
  <si>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</si>
  <si>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</si>
  <si>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</si>
  <si>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</si>
  <si>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</si>
  <si>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</si>
  <si>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</si>
  <si>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</si>
  <si>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</si>
  <si>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</si>
  <si>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</si>
  <si>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</si>
  <si>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</si>
  <si>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</si>
  <si>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</si>
  <si>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</si>
  <si>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</si>
  <si>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</si>
  <si>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</si>
  <si>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</si>
  <si>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</si>
  <si>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</si>
  <si>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</si>
  <si>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</si>
  <si>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</si>
  <si>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</si>
  <si>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</si>
  <si>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</si>
  <si>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</si>
  <si>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</si>
  <si>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</si>
  <si>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</si>
  <si>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</si>
  <si>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</si>
  <si>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</si>
  <si>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</si>
  <si>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</si>
  <si>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</si>
  <si>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</si>
  <si>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</si>
  <si>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</si>
  <si>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</si>
  <si>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</si>
  <si>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</si>
  <si>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</si>
  <si>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</si>
  <si>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</si>
  <si>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</si>
  <si>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</si>
  <si>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</si>
  <si>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</si>
  <si>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</si>
  <si>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</si>
  <si>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</si>
  <si>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</si>
  <si>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</si>
  <si>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</si>
  <si>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</si>
  <si>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</si>
  <si>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</si>
  <si>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</si>
  <si>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</si>
  <si>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</si>
  <si>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</si>
  <si>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</si>
  <si>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</si>
  <si>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</si>
  <si>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</si>
  <si>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</si>
  <si>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</si>
  <si>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</si>
  <si>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</si>
  <si>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</si>
  <si>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</si>
  <si>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</si>
  <si>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</si>
  <si>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</si>
  <si>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</si>
  <si>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</si>
  <si>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</si>
  <si>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</si>
  <si>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</si>
  <si>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</si>
  <si>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</si>
  <si>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</si>
  <si>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</si>
  <si>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</si>
  <si>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</si>
  <si>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</si>
  <si>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</si>
  <si>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</si>
  <si>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</si>
  <si>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</si>
  <si>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</si>
  <si>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</si>
  <si>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</si>
  <si>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</si>
  <si>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</si>
  <si>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</si>
  <si>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</si>
  <si>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</si>
  <si>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</si>
  <si>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</si>
  <si>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</si>
  <si>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</si>
  <si>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</si>
  <si>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</si>
  <si>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</si>
  <si>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</si>
  <si>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</si>
  <si>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</si>
  <si>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</si>
  <si>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</si>
  <si>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</si>
  <si>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</si>
  <si>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</si>
  <si>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</si>
  <si>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</si>
  <si>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</si>
  <si>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</si>
  <si>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</si>
  <si>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</si>
  <si>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</si>
  <si>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</si>
  <si>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</si>
  <si>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</si>
  <si>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</si>
  <si>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</si>
  <si>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</si>
  <si>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</si>
  <si>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</si>
  <si>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</si>
  <si>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</si>
  <si>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</si>
  <si>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</si>
  <si>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</si>
  <si>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</si>
  <si>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</si>
  <si>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</si>
  <si>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</si>
  <si>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</si>
  <si>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</si>
  <si>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</si>
  <si>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</si>
  <si>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</si>
  <si>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</si>
  <si>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</si>
  <si>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</si>
  <si>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</si>
  <si>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</si>
  <si>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</si>
  <si>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</si>
  <si>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</si>
  <si>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</si>
  <si>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</si>
  <si>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</si>
  <si>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</si>
  <si>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</si>
  <si>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</si>
  <si>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</si>
  <si>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</si>
  <si>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</si>
  <si>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</si>
  <si>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</si>
  <si>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</si>
  <si>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</si>
  <si>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</si>
  <si>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</si>
  <si>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</si>
  <si>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</si>
  <si>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</si>
  <si>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</si>
  <si>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</si>
  <si>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</si>
  <si>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</si>
  <si>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</si>
  <si>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</si>
  <si>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</si>
  <si>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</si>
  <si>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</si>
  <si>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</si>
  <si>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</si>
  <si>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</si>
  <si>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</si>
  <si>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</si>
  <si>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</si>
  <si>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</si>
  <si>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</si>
  <si>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</si>
  <si>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</si>
  <si>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</si>
  <si>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</si>
  <si>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</si>
  <si>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</si>
  <si>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</si>
  <si>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</si>
  <si>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</si>
  <si>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</si>
  <si>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</si>
  <si>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</si>
  <si>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</si>
  <si>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</si>
  <si>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</si>
  <si>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</si>
  <si>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</si>
  <si>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</si>
  <si>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</si>
  <si>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</si>
  <si>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</si>
  <si>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</si>
  <si>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</si>
  <si>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</si>
  <si>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</si>
  <si>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</si>
  <si>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</si>
  <si>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</si>
  <si>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</si>
  <si>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</si>
  <si>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</si>
  <si>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</si>
  <si>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</si>
  <si>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</si>
  <si>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</si>
  <si>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</si>
  <si>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</si>
  <si>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</si>
  <si>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</si>
  <si>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</si>
  <si>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</si>
  <si>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</si>
  <si>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</si>
  <si>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</si>
  <si>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</si>
  <si>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</si>
  <si>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</si>
  <si>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</si>
  <si>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</si>
  <si>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</si>
  <si>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</si>
  <si>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</si>
  <si>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</si>
  <si>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</si>
  <si>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</si>
  <si>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</si>
  <si>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</si>
  <si>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</si>
  <si>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</si>
  <si>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</si>
  <si>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</si>
  <si>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</si>
  <si>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</si>
  <si>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</si>
  <si>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</si>
  <si>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</si>
  <si>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</si>
  <si>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</si>
  <si>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</si>
  <si>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</si>
  <si>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</si>
  <si>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</si>
  <si>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</si>
  <si>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</si>
  <si>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</si>
  <si>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</si>
  <si>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</si>
  <si>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</si>
  <si>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</si>
  <si>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</si>
  <si>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</si>
  <si>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</si>
  <si>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</si>
  <si>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</si>
  <si>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</si>
  <si>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</si>
  <si>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</si>
  <si>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</si>
  <si>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</si>
  <si>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</si>
  <si>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</si>
  <si>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</si>
  <si>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</si>
  <si>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</si>
  <si>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</si>
  <si>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</si>
  <si>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</si>
  <si>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</si>
  <si>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</si>
  <si>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</si>
  <si>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</si>
  <si>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</si>
  <si>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</si>
  <si>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</si>
  <si>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</si>
  <si>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</si>
  <si>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</si>
  <si>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</si>
  <si>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</si>
  <si>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</si>
  <si>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</si>
  <si>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</si>
  <si>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</si>
  <si>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</si>
  <si>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</si>
  <si>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</si>
  <si>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</si>
  <si>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</si>
  <si>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</si>
  <si>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</si>
  <si>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</si>
  <si>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</si>
  <si>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</si>
  <si>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</si>
  <si>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</si>
  <si>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</si>
  <si>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</si>
  <si>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</si>
  <si>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</si>
  <si>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</si>
  <si>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</si>
  <si>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</si>
  <si>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</si>
  <si>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</si>
  <si>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</si>
  <si>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</si>
  <si>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</si>
  <si>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</si>
  <si>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</si>
  <si>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</si>
  <si>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</si>
  <si>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</si>
  <si>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</si>
  <si>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</si>
  <si>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</si>
  <si>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</si>
  <si>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</si>
  <si>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</si>
  <si>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</si>
  <si>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</si>
  <si>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</si>
  <si>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</si>
  <si>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</si>
  <si>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</si>
  <si>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</si>
  <si>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</si>
  <si>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</si>
  <si>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</si>
  <si>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</si>
  <si>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</si>
  <si>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</si>
  <si>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</si>
  <si>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</si>
  <si>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</si>
  <si>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</si>
  <si>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</si>
  <si>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</si>
  <si>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</si>
  <si>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</si>
  <si>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</si>
  <si>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</si>
  <si>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</si>
  <si>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</si>
  <si>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</si>
  <si>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</si>
  <si>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</si>
  <si>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</si>
  <si>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</si>
  <si>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</si>
  <si>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</si>
  <si>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</si>
  <si>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</si>
  <si>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</si>
  <si>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</si>
  <si>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</si>
  <si>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</si>
  <si>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</si>
  <si>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</si>
  <si>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</si>
  <si>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</si>
  <si>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</si>
  <si>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</si>
  <si>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</si>
  <si>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</si>
  <si>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</si>
  <si>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</si>
  <si>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</si>
  <si>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</si>
  <si>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</si>
  <si>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</si>
  <si>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</si>
  <si>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</si>
  <si>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</si>
  <si>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</si>
  <si>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</si>
  <si>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</si>
  <si>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</si>
  <si>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</si>
  <si>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</si>
  <si>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</si>
  <si>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</si>
  <si>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</si>
  <si>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</si>
  <si>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</si>
  <si>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</si>
  <si>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</si>
  <si>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</si>
  <si>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</si>
  <si>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</si>
  <si>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</si>
  <si>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</si>
  <si>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</si>
  <si>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</si>
  <si>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</si>
  <si>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</si>
  <si>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</si>
  <si>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</si>
  <si>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</si>
  <si>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</si>
  <si>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</si>
  <si>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</si>
  <si>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</si>
  <si>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</si>
  <si>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</si>
  <si>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</si>
  <si>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</si>
  <si>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</si>
  <si>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</si>
  <si>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</si>
  <si>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</si>
  <si>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</si>
  <si>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</si>
  <si>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</si>
  <si>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</si>
  <si>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</si>
  <si>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</si>
  <si>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</si>
  <si>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</si>
  <si>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</si>
  <si>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</si>
  <si>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</si>
  <si>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</si>
  <si>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</si>
  <si>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</si>
  <si>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</si>
  <si>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</si>
  <si>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</si>
  <si>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</si>
  <si>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</si>
  <si>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</si>
  <si>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</si>
  <si>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</si>
  <si>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</si>
  <si>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</si>
  <si>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</si>
  <si>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</si>
  <si>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</si>
  <si>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</si>
  <si>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</si>
  <si>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</si>
  <si>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</si>
  <si>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</si>
  <si>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</si>
  <si>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</si>
  <si>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</si>
  <si>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</si>
  <si>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</si>
  <si>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</si>
  <si>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</si>
  <si>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</si>
  <si>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</si>
  <si>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</si>
  <si>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</si>
  <si>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</si>
  <si>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</si>
  <si>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</si>
  <si>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</si>
  <si>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</si>
  <si>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</si>
  <si>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</si>
  <si>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</si>
  <si>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</si>
  <si>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</si>
  <si>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</si>
  <si>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</si>
  <si>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</si>
  <si>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</si>
  <si>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</si>
  <si>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</si>
  <si>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</si>
  <si>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</si>
  <si>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</si>
  <si>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</si>
  <si>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</si>
  <si>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</si>
  <si>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</si>
  <si>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</si>
  <si>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</si>
  <si>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</si>
  <si>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</si>
  <si>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</si>
  <si>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</si>
  <si>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</si>
  <si>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</si>
  <si>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</si>
  <si>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</si>
  <si>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</si>
  <si>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</si>
  <si>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</si>
  <si>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</si>
  <si>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</si>
  <si>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</si>
  <si>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</si>
  <si>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</si>
  <si>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</si>
  <si>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</si>
  <si>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</si>
  <si>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</si>
  <si>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</si>
  <si>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</si>
  <si>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</si>
  <si>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</si>
  <si>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</si>
  <si>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</si>
  <si>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</si>
  <si>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</si>
  <si>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</si>
  <si>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</si>
  <si>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</si>
  <si>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</si>
  <si>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</si>
  <si>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</si>
  <si>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</si>
  <si>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</si>
  <si>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</si>
  <si>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</si>
  <si>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</si>
  <si>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</si>
  <si>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</si>
  <si>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</si>
  <si>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</si>
  <si>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</si>
  <si>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</si>
  <si>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</si>
  <si>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</si>
  <si>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</si>
  <si>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</si>
  <si>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</si>
  <si>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</si>
  <si>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</si>
  <si>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</si>
  <si>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</si>
  <si>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</si>
  <si>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</si>
  <si>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</si>
  <si>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</si>
  <si>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</si>
  <si>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</si>
  <si>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</si>
  <si>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</si>
  <si>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</si>
  <si>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</si>
  <si>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</si>
  <si>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</si>
  <si>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</si>
  <si>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</si>
  <si>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</si>
  <si>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</si>
  <si>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</si>
  <si>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</si>
  <si>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</si>
  <si>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</si>
  <si>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</si>
  <si>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</si>
  <si>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</si>
  <si>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</si>
  <si>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</si>
  <si>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</si>
  <si>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</si>
  <si>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</si>
  <si>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</si>
  <si>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</si>
  <si>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</si>
  <si>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</si>
  <si>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</si>
  <si>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</si>
  <si>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</si>
  <si>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</si>
  <si>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</si>
  <si>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</si>
  <si>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</si>
  <si>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</si>
  <si>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</si>
  <si>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</si>
  <si>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</si>
  <si>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</si>
  <si>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</si>
  <si>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</si>
  <si>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</si>
  <si>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</si>
  <si>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</si>
  <si>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</si>
  <si>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</si>
  <si>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</si>
  <si>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</si>
  <si>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</si>
  <si>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</si>
  <si>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</si>
  <si>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</si>
  <si>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</si>
  <si>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</si>
  <si>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</si>
  <si>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</si>
  <si>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</si>
  <si>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</si>
  <si>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</si>
  <si>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</si>
  <si>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</si>
  <si>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</si>
  <si>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</si>
  <si>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</si>
  <si>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</si>
  <si>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</si>
  <si>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</si>
  <si>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</si>
  <si>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</si>
  <si>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</si>
  <si>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</si>
  <si>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</si>
  <si>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</si>
  <si>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</si>
  <si>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</si>
  <si>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</si>
  <si>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</si>
  <si>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</si>
  <si>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</si>
  <si>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</si>
  <si>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</si>
  <si>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</si>
  <si>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</si>
  <si>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</si>
  <si>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</si>
  <si>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</si>
  <si>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</si>
  <si>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</si>
  <si>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</si>
  <si>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</si>
  <si>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</si>
  <si>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</si>
  <si>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</si>
  <si>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</si>
  <si>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</si>
  <si>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</si>
  <si>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</si>
  <si>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</si>
  <si>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</si>
  <si>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</si>
  <si>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</si>
  <si>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</si>
  <si>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</si>
  <si>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</si>
  <si>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</si>
  <si>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</si>
  <si>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</si>
  <si>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</si>
  <si>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</si>
  <si>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</si>
  <si>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</si>
  <si>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</si>
  <si>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</si>
  <si>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</si>
  <si>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</si>
  <si>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</si>
  <si>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</si>
  <si>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</si>
  <si>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</si>
  <si>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</si>
  <si>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</si>
  <si>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</si>
  <si>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</si>
  <si>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</si>
  <si>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</si>
  <si>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</si>
  <si>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</si>
  <si>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</si>
  <si>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</si>
  <si>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</si>
  <si>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</si>
  <si>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</si>
  <si>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</si>
  <si>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</si>
  <si>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</si>
  <si>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</si>
  <si>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</si>
  <si>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</si>
  <si>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</si>
  <si>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</si>
  <si>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</si>
  <si>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</si>
  <si>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</si>
  <si>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</si>
  <si>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</si>
  <si>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</si>
  <si>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</si>
  <si>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</si>
  <si>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</si>
  <si>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</si>
  <si>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</si>
  <si>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</si>
  <si>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</si>
  <si>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</si>
  <si>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</si>
  <si>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</si>
  <si>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</si>
  <si>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</si>
  <si>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</si>
  <si>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</si>
  <si>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</si>
  <si>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</si>
  <si>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</si>
  <si>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</si>
  <si>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</si>
  <si>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</si>
  <si>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</si>
  <si>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</si>
  <si>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</si>
  <si>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</si>
  <si>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</si>
  <si>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</si>
  <si>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</si>
  <si>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</si>
  <si>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</si>
  <si>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</si>
  <si>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</si>
  <si>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</si>
  <si>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</si>
  <si>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</si>
  <si>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</si>
  <si>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</si>
  <si>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</si>
  <si>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</si>
  <si>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</si>
  <si>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</si>
  <si>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</si>
  <si>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</si>
  <si>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</si>
  <si>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</si>
  <si>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</si>
  <si>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</si>
  <si>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</si>
  <si>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</si>
  <si>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</si>
  <si>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</si>
  <si>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</si>
  <si>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</si>
  <si>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</si>
  <si>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</si>
  <si>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</si>
  <si>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</si>
  <si>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</si>
  <si>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</si>
  <si>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</si>
  <si>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</si>
  <si>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</si>
  <si>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</si>
  <si>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</si>
  <si>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</si>
  <si>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</si>
  <si>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</si>
  <si>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</si>
  <si>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</si>
  <si>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</si>
  <si>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</si>
  <si>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</si>
  <si>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</si>
  <si>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</si>
  <si>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</si>
  <si>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</si>
  <si>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</si>
  <si>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</si>
  <si>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</si>
  <si>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</si>
  <si>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</si>
  <si>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</si>
  <si>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</si>
  <si>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</si>
  <si>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</si>
  <si>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</si>
  <si>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</si>
  <si>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</si>
  <si>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</si>
  <si>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</si>
  <si>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</si>
  <si>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</si>
  <si>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</si>
  <si>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</si>
  <si>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</si>
  <si>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</si>
  <si>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</si>
  <si>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</si>
  <si>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</si>
  <si>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</si>
  <si>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</si>
  <si>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</si>
  <si>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</si>
  <si>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</si>
  <si>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</si>
  <si>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</si>
  <si>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</si>
  <si>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</si>
  <si>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</si>
  <si>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</si>
  <si>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</si>
  <si>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</si>
  <si>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</si>
  <si>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</si>
  <si>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</si>
  <si>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</si>
  <si>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</si>
  <si>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</si>
  <si>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</si>
  <si>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</si>
  <si>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</si>
  <si>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</si>
  <si>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</si>
  <si>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</si>
  <si>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</si>
  <si>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</si>
  <si>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</si>
  <si>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</si>
  <si>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</si>
  <si>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</si>
  <si>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</si>
  <si>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</si>
  <si>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</si>
  <si>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</si>
  <si>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</si>
  <si>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</si>
  <si>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</si>
  <si>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</si>
  <si>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</si>
  <si>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</si>
  <si>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</si>
  <si>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</si>
  <si>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</si>
  <si>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</si>
  <si>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</si>
  <si>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</si>
  <si>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</si>
  <si>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</si>
  <si>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</si>
  <si>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</si>
  <si>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</si>
  <si>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</si>
  <si>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</si>
  <si>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</si>
  <si>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</si>
  <si>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</si>
  <si>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</si>
  <si>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</si>
  <si>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</si>
  <si>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</si>
  <si>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</si>
  <si>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</si>
  <si>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</si>
  <si>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</si>
  <si>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</si>
  <si>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</si>
  <si>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</si>
  <si>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</si>
  <si>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</si>
  <si>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</si>
  <si>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</si>
  <si>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</si>
  <si>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</si>
  <si>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</si>
  <si>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</si>
  <si>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</si>
  <si>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</si>
  <si>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</si>
  <si>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</si>
  <si>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</si>
  <si>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</si>
  <si>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</si>
  <si>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</si>
  <si>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</si>
  <si>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</si>
  <si>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</si>
  <si>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</si>
  <si>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</si>
  <si>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</si>
  <si>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</si>
  <si>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</si>
  <si>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</si>
  <si>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</si>
  <si>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</si>
  <si>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</si>
  <si>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</si>
  <si>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</si>
  <si>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</si>
  <si>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</si>
  <si>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</si>
  <si>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</si>
  <si>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</si>
  <si>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</si>
  <si>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</si>
  <si>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</si>
  <si>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</si>
  <si>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</si>
  <si>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</si>
  <si>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</si>
  <si>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</si>
  <si>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</si>
  <si>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</si>
  <si>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</si>
  <si>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</si>
  <si>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</si>
  <si>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</si>
  <si>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</si>
  <si>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</si>
  <si>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</si>
  <si>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</si>
  <si>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</si>
  <si>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</si>
  <si>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</si>
  <si>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</si>
  <si>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</si>
  <si>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</si>
  <si>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</si>
  <si>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</si>
  <si>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</si>
  <si>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</si>
  <si>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</si>
  <si>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</si>
  <si>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</si>
  <si>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</si>
  <si>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</si>
  <si>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</si>
  <si>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</si>
  <si>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</si>
  <si>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</si>
  <si>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</si>
  <si>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</si>
  <si>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</si>
  <si>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</si>
  <si>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</si>
  <si>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</si>
  <si>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</si>
  <si>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</si>
  <si>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</si>
  <si>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</si>
  <si>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</si>
  <si>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</si>
  <si>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</si>
  <si>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</si>
  <si>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</si>
  <si>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</si>
  <si>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</si>
  <si>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</si>
  <si>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</si>
  <si>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</si>
  <si>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</si>
  <si>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</si>
  <si>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</si>
  <si>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</si>
  <si>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</si>
  <si>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</si>
  <si>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</si>
  <si>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</si>
  <si>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</si>
  <si>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</si>
  <si>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</si>
  <si>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</si>
  <si>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</si>
  <si>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</si>
  <si>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</si>
  <si>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</si>
  <si>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</si>
  <si>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</si>
  <si>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</si>
  <si>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</si>
  <si>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</si>
  <si>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</si>
  <si>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</si>
  <si>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</si>
  <si>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</si>
  <si>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</si>
  <si>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</si>
  <si>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</si>
  <si>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</si>
  <si>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</si>
  <si>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</si>
  <si>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</si>
  <si>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</si>
  <si>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</si>
  <si>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</si>
  <si>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</si>
  <si>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</si>
  <si>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</si>
  <si>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</si>
  <si>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</si>
  <si>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</si>
  <si>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</si>
  <si>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</si>
  <si>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</si>
  <si>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</si>
  <si>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</si>
  <si>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</si>
  <si>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</si>
  <si>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</si>
  <si>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</si>
  <si>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</si>
  <si>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</si>
  <si>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</si>
  <si>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</si>
  <si>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</si>
  <si>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</si>
  <si>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</si>
  <si>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</si>
  <si>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</si>
  <si>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</si>
  <si>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</si>
  <si>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</si>
  <si>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</si>
  <si>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</si>
  <si>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</si>
  <si>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</si>
  <si>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</si>
  <si>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</si>
  <si>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</si>
  <si>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</si>
  <si>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</si>
  <si>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</si>
  <si>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</si>
  <si>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</si>
  <si>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</si>
  <si>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</si>
  <si>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</si>
  <si>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</si>
  <si>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</si>
  <si>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</si>
  <si>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</si>
  <si>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</si>
  <si>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</si>
  <si>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</si>
  <si>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</si>
  <si>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</si>
  <si>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</si>
  <si>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</si>
  <si>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</si>
  <si>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</si>
  <si>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</si>
  <si>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</si>
  <si>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</si>
  <si>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</si>
  <si>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</si>
  <si>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</si>
  <si>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</si>
  <si>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</si>
  <si>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</si>
  <si>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</si>
  <si>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</si>
  <si>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</si>
  <si>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</si>
  <si>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</si>
  <si>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</si>
  <si>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</si>
  <si>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</si>
  <si>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</si>
  <si>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</si>
  <si>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</si>
  <si>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</si>
  <si>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</si>
  <si>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</si>
  <si>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</si>
  <si>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</si>
  <si>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</si>
  <si>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</si>
  <si>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</si>
  <si>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</si>
  <si>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</si>
  <si>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</si>
  <si>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</si>
  <si>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</si>
  <si>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</si>
  <si>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</si>
  <si>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</si>
  <si>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</si>
  <si>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</si>
  <si>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</si>
  <si>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</si>
  <si>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</si>
  <si>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</si>
  <si>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</si>
  <si>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</si>
  <si>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</si>
  <si>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</si>
  <si>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</si>
  <si>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</si>
  <si>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</si>
  <si>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</si>
  <si>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</si>
  <si>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</si>
  <si>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</si>
  <si>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</si>
  <si>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</si>
  <si>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</si>
  <si>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</si>
  <si>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</si>
  <si>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</si>
  <si>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</si>
  <si>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</si>
  <si>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</si>
  <si>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</si>
  <si>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</si>
  <si>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</si>
  <si>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</si>
  <si>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</si>
  <si>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</si>
  <si>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</si>
  <si>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</si>
  <si>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</si>
  <si>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</si>
  <si>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</si>
  <si>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</si>
  <si>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</si>
  <si>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</si>
  <si>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</si>
  <si>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</si>
  <si>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</si>
  <si>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</si>
  <si>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</si>
  <si>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</si>
  <si>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</si>
  <si>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</si>
  <si>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</si>
  <si>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</si>
  <si>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</si>
  <si>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</si>
  <si>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</si>
  <si>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</si>
  <si>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</si>
  <si>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</si>
  <si>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</si>
  <si>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</si>
  <si>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</si>
  <si>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</si>
  <si>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</si>
  <si>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</si>
  <si>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</si>
  <si>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</si>
  <si>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</si>
  <si>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</si>
  <si>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</si>
  <si>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</si>
  <si>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</si>
  <si>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</si>
  <si>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</si>
  <si>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</si>
  <si>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</si>
  <si>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</si>
  <si>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</si>
  <si>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</si>
  <si>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</si>
  <si>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</si>
  <si>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</si>
  <si>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</si>
  <si>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</si>
  <si>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</si>
  <si>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</si>
  <si>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</si>
  <si>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</si>
  <si>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</si>
  <si>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</si>
  <si>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</si>
  <si>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</si>
  <si>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</si>
  <si>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</si>
  <si>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</si>
  <si>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</si>
  <si>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</si>
  <si>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</si>
  <si>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</si>
  <si>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</si>
  <si>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</si>
  <si>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</si>
  <si>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</si>
  <si>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</si>
  <si>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</si>
  <si>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</si>
  <si>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</si>
  <si>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</si>
  <si>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</si>
  <si>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</si>
  <si>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</si>
  <si>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</si>
  <si>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</si>
  <si>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</si>
  <si>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</si>
  <si>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</si>
  <si>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</si>
  <si>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</si>
  <si>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</si>
  <si>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</si>
  <si>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</si>
  <si>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</si>
  <si>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</si>
  <si>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</si>
  <si>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</si>
  <si>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</si>
  <si>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</si>
  <si>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</si>
  <si>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</si>
  <si>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</si>
  <si>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</si>
  <si>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</si>
  <si>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</si>
  <si>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</si>
  <si>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</si>
  <si>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</si>
  <si>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</si>
  <si>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</si>
  <si>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</si>
  <si>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</si>
  <si>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</si>
  <si>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</si>
  <si>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</si>
  <si>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</si>
  <si>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</si>
  <si>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</si>
  <si>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</si>
  <si>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</si>
  <si>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</si>
  <si>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</si>
  <si>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</si>
  <si>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</si>
  <si>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</si>
  <si>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</si>
  <si>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</si>
  <si>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</si>
  <si>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</si>
  <si>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</si>
  <si>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</si>
  <si>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</si>
  <si>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</si>
  <si>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</si>
  <si>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</si>
  <si>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</si>
  <si>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</si>
  <si>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</si>
  <si>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</si>
  <si>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</si>
  <si>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</si>
  <si>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</si>
  <si>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</si>
  <si>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</si>
  <si>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</si>
  <si>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</si>
  <si>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</si>
  <si>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</si>
  <si>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</si>
  <si>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</si>
  <si>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</si>
  <si>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</si>
  <si>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</si>
  <si>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</si>
  <si>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</si>
  <si>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</si>
  <si>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</si>
  <si>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</si>
  <si>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</si>
  <si>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</si>
  <si>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</si>
  <si>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</si>
  <si>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</si>
  <si>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</si>
  <si>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</si>
  <si>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</si>
  <si>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</si>
  <si>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</si>
  <si>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</si>
  <si>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</si>
  <si>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</si>
  <si>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</si>
  <si>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</si>
  <si>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</si>
  <si>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</si>
  <si>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</si>
  <si>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</si>
  <si>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</si>
  <si>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</si>
  <si>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</si>
  <si>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</si>
  <si>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</si>
  <si>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</si>
  <si>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</si>
  <si>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</si>
  <si>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</si>
  <si>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</si>
  <si>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</si>
  <si>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</si>
  <si>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</si>
  <si>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</si>
  <si>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</si>
  <si>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</si>
  <si>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</si>
  <si>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</si>
  <si>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</si>
  <si>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</si>
  <si>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</si>
  <si>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</si>
  <si>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</si>
  <si>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</si>
  <si>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</si>
  <si>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</si>
  <si>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</si>
  <si>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</si>
  <si>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</si>
  <si>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</si>
  <si>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</si>
  <si>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</si>
  <si>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</si>
  <si>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</si>
  <si>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</si>
  <si>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</si>
  <si>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</si>
  <si>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</si>
  <si>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</si>
  <si>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</si>
  <si>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</si>
  <si>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</si>
  <si>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</si>
  <si>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</si>
  <si>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</si>
  <si>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</si>
  <si>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</si>
  <si>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</si>
  <si>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</si>
  <si>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</si>
  <si>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</si>
  <si>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</si>
  <si>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</si>
  <si>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</si>
  <si>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</si>
  <si>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</si>
  <si>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</si>
  <si>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</si>
  <si>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</si>
  <si>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</si>
  <si>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</si>
  <si>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</si>
  <si>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</si>
  <si>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</si>
  <si>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</si>
  <si>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</si>
  <si>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</si>
  <si>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</si>
  <si>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</si>
  <si>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</si>
  <si>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</si>
  <si>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</si>
  <si>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</si>
  <si>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</si>
  <si>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</si>
  <si>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</si>
  <si>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</si>
  <si>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</si>
  <si>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</si>
  <si>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</si>
  <si>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</si>
  <si>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</si>
  <si>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</si>
  <si>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</si>
  <si>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</si>
  <si>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</si>
  <si>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</si>
  <si>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</si>
  <si>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</si>
  <si>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</si>
  <si>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</si>
  <si>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</si>
  <si>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</si>
  <si>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</si>
  <si>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</si>
  <si>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</si>
  <si>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</si>
  <si>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</si>
  <si>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</si>
  <si>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</si>
  <si>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</si>
  <si>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</si>
  <si>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</si>
  <si>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</si>
  <si>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</si>
  <si>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</si>
  <si>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</si>
  <si>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</si>
  <si>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</si>
  <si>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</si>
  <si>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</si>
  <si>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</si>
  <si>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</si>
  <si>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</si>
  <si>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</si>
  <si>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</si>
  <si>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</si>
  <si>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</si>
  <si>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</si>
  <si>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</si>
  <si>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</si>
  <si>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</si>
  <si>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</si>
  <si>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</si>
  <si>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</si>
  <si>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</si>
  <si>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</si>
  <si>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</si>
  <si>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</si>
  <si>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</si>
  <si>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</si>
  <si>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</si>
  <si>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</si>
  <si>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</si>
  <si>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</si>
  <si>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</si>
  <si>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</si>
  <si>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</si>
  <si>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</si>
  <si>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</si>
  <si>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</si>
  <si>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</si>
  <si>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</si>
  <si>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</si>
  <si>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</si>
  <si>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</si>
  <si>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</si>
  <si>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</si>
  <si>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</si>
  <si>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</si>
  <si>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</si>
  <si>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</si>
  <si>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</si>
  <si>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</si>
  <si>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</si>
  <si>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</si>
  <si>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</si>
  <si>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</si>
  <si>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</si>
  <si>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</si>
  <si>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</si>
  <si>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</si>
  <si>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</si>
  <si>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</si>
  <si>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</si>
  <si>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</si>
  <si>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</si>
  <si>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</si>
  <si>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</si>
  <si>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</si>
  <si>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</si>
  <si>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</si>
  <si>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</si>
  <si>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</si>
  <si>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</si>
  <si>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</si>
  <si>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</si>
  <si>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</si>
  <si>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</si>
  <si>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</si>
  <si>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</si>
  <si>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</si>
  <si>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</si>
  <si>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</si>
  <si>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</si>
  <si>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</si>
  <si>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</si>
  <si>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</si>
  <si>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</si>
  <si>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</si>
  <si>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</si>
  <si>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</si>
  <si>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</si>
  <si>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</si>
  <si>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</si>
  <si>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</si>
  <si>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</si>
  <si>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</si>
  <si>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</si>
  <si>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</si>
  <si>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</si>
  <si>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</si>
  <si>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</si>
  <si>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</si>
  <si>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</si>
  <si>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</si>
  <si>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</si>
  <si>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</si>
  <si>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</si>
  <si>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</si>
  <si>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</si>
  <si>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</si>
  <si>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</si>
  <si>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</si>
  <si>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</si>
  <si>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</si>
  <si>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</si>
  <si>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</si>
  <si>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</si>
  <si>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</si>
  <si>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</si>
  <si>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</si>
  <si>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</si>
  <si>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</si>
  <si>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</si>
  <si>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</si>
  <si>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</si>
  <si>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</si>
  <si>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</si>
  <si>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</si>
  <si>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</si>
  <si>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</si>
  <si>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</si>
  <si>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</si>
  <si>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</si>
  <si>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</si>
  <si>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</si>
  <si>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</si>
  <si>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</si>
  <si>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</si>
  <si>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</si>
  <si>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</si>
  <si>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</si>
  <si>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</si>
  <si>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</si>
  <si>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</si>
  <si>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</si>
  <si>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</si>
  <si>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</si>
  <si>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</si>
  <si>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</si>
  <si>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</si>
  <si>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</si>
  <si>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</si>
  <si>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</si>
  <si>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</si>
  <si>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</si>
  <si>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</si>
  <si>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</si>
  <si>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</si>
  <si>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</si>
  <si>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</si>
  <si>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</si>
  <si>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</si>
  <si>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</si>
  <si>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</si>
  <si>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</si>
  <si>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</si>
  <si>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</si>
  <si>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</si>
  <si>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</si>
  <si>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</si>
  <si>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</si>
  <si>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</si>
  <si>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</si>
  <si>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</si>
  <si>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</si>
  <si>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</si>
  <si>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</si>
  <si>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</si>
  <si>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</si>
  <si>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</si>
  <si>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</si>
  <si>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</si>
  <si>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</si>
  <si>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</si>
  <si>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</si>
  <si>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</si>
  <si>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</si>
  <si>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</si>
  <si>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</si>
  <si>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</si>
  <si>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</si>
  <si>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</si>
  <si>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</si>
  <si>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</si>
  <si>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</si>
  <si>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</si>
  <si>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</si>
  <si>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</si>
  <si>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</si>
  <si>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</si>
  <si>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</si>
  <si>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</si>
  <si>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</si>
  <si>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</si>
  <si>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</si>
  <si>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</si>
  <si>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</si>
  <si>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</si>
  <si>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</si>
  <si>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</si>
  <si>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</si>
  <si>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</si>
  <si>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</si>
  <si>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</si>
  <si>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</si>
  <si>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</si>
  <si>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</si>
  <si>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</si>
  <si>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</si>
  <si>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</si>
  <si>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</si>
  <si>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</si>
  <si>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</si>
  <si>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</si>
  <si>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</si>
  <si>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</si>
  <si>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</si>
  <si>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</si>
  <si>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</si>
  <si>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</si>
  <si>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</si>
  <si>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</si>
  <si>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</si>
  <si>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</si>
  <si>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</si>
  <si>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</si>
  <si>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</si>
  <si>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</si>
  <si>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</si>
  <si>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</si>
  <si>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</si>
  <si>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</si>
  <si>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</si>
  <si>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</si>
  <si>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</si>
  <si>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</si>
  <si>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</si>
  <si>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</si>
  <si>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</si>
  <si>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</si>
  <si>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</si>
  <si>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</si>
  <si>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</si>
  <si>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</si>
  <si>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</si>
  <si>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</si>
  <si>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</si>
  <si>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</si>
  <si>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</si>
  <si>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</si>
  <si>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</si>
  <si>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</si>
  <si>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</si>
  <si>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</si>
  <si>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</si>
  <si>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</si>
  <si>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</si>
  <si>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</si>
  <si>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</si>
  <si>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</si>
  <si>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</si>
  <si>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</si>
  <si>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</si>
  <si>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</si>
  <si>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</si>
  <si>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</si>
  <si>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</si>
  <si>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</si>
  <si>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</si>
  <si>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</si>
  <si>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</si>
  <si>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</si>
  <si>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</si>
  <si>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</si>
  <si>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</si>
  <si>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</si>
  <si>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</si>
  <si>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</si>
  <si>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</si>
  <si>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</si>
  <si>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</si>
  <si>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</si>
  <si>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</si>
  <si>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</si>
  <si>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</si>
  <si>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</si>
  <si>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</si>
  <si>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</si>
  <si>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</si>
  <si>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</si>
  <si>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</si>
  <si>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</si>
  <si>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</si>
  <si>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</si>
  <si>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</si>
  <si>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</si>
  <si>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</si>
  <si>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</si>
  <si>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</si>
  <si>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</si>
  <si>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</si>
  <si>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</si>
  <si>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</si>
  <si>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</si>
  <si>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</si>
  <si>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</si>
  <si>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</si>
  <si>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</si>
  <si>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</si>
  <si>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</si>
  <si>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</si>
  <si>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</si>
  <si>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</si>
  <si>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</si>
  <si>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</si>
  <si>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</si>
  <si>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</si>
  <si>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</si>
  <si>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</si>
  <si>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</si>
  <si>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</si>
  <si>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</si>
  <si>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</si>
  <si>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</si>
  <si>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</si>
  <si>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</si>
  <si>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</si>
  <si>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</si>
  <si>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</si>
  <si>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</si>
  <si>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</si>
  <si>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</si>
  <si>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</si>
  <si>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</si>
  <si>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</si>
  <si>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</si>
  <si>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</si>
  <si>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</si>
  <si>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</si>
  <si>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</si>
  <si>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</si>
  <si>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</si>
  <si>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</si>
  <si>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</si>
  <si>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</si>
  <si>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</si>
  <si>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</si>
  <si>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</si>
  <si>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</si>
  <si>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</si>
  <si>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</si>
  <si>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</si>
  <si>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</si>
  <si>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</si>
  <si>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</si>
  <si>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</si>
  <si>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</si>
  <si>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</si>
  <si>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</si>
  <si>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</si>
  <si>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</si>
  <si>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</si>
  <si>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</si>
  <si>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</si>
  <si>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</si>
  <si>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</si>
  <si>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</si>
  <si>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</si>
  <si>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</si>
  <si>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</si>
  <si>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</si>
  <si>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</si>
  <si>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</si>
  <si>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</si>
  <si>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</si>
  <si>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</si>
  <si>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</si>
  <si>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</si>
  <si>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</si>
  <si>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</si>
  <si>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</si>
  <si>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</si>
  <si>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</si>
  <si>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</si>
  <si>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</si>
  <si>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</si>
  <si>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</si>
  <si>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</si>
  <si>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</si>
  <si>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</si>
  <si>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</si>
  <si>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</si>
  <si>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</si>
  <si>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</si>
  <si>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</si>
  <si>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</si>
  <si>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</si>
  <si>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</si>
  <si>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</si>
  <si>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</si>
  <si>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</si>
  <si>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</si>
  <si>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</si>
  <si>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</si>
  <si>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</si>
  <si>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</si>
  <si>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</si>
  <si>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</si>
  <si>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</si>
  <si>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</si>
  <si>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</si>
  <si>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</si>
  <si>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</si>
  <si>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</si>
  <si>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</si>
  <si>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</si>
  <si>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</si>
  <si>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</si>
  <si>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</si>
  <si>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</si>
  <si>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</si>
  <si>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</si>
  <si>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</si>
  <si>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</si>
  <si>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</si>
  <si>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</si>
  <si>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</si>
  <si>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</si>
  <si>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</si>
  <si>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</si>
  <si>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</si>
  <si>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</si>
  <si>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</si>
  <si>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</si>
  <si>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</si>
  <si>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</si>
  <si>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</si>
  <si>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</si>
  <si>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</si>
  <si>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</si>
  <si>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</si>
  <si>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</si>
  <si>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</si>
  <si>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</si>
  <si>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</si>
  <si>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</si>
  <si>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</si>
  <si>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</si>
  <si>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</si>
  <si>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</si>
  <si>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</si>
  <si>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</si>
  <si>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</si>
  <si>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</si>
  <si>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</si>
  <si>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</si>
  <si>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</si>
  <si>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</si>
  <si>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</si>
  <si>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</si>
  <si>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</si>
  <si>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</si>
  <si>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</si>
  <si>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</si>
  <si>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</si>
  <si>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</si>
  <si>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</si>
  <si>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</si>
  <si>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</si>
  <si>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</si>
  <si>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</si>
  <si>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</si>
  <si>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</si>
  <si>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</si>
  <si>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</si>
  <si>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</si>
  <si>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</si>
  <si>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</si>
  <si>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</si>
  <si>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</si>
  <si>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</si>
  <si>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</si>
  <si>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</si>
  <si>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</si>
  <si>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</si>
  <si>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</si>
  <si>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</si>
  <si>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</si>
  <si>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</si>
  <si>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</si>
  <si>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</si>
  <si>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</si>
  <si>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</si>
  <si>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</si>
  <si>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</si>
  <si>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</si>
  <si>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</si>
  <si>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</si>
  <si>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</si>
  <si>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</si>
  <si>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</si>
  <si>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</si>
  <si>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</si>
  <si>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</si>
  <si>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</si>
  <si>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</si>
  <si>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</si>
  <si>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</si>
  <si>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</si>
  <si>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</si>
  <si>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</si>
  <si>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</si>
  <si>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</si>
  <si>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</si>
  <si>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</si>
  <si>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</si>
  <si>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</si>
  <si>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</si>
  <si>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</si>
  <si>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</si>
  <si>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</si>
  <si>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</si>
  <si>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</si>
  <si>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</si>
  <si>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</si>
  <si>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</si>
  <si>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</si>
  <si>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</si>
  <si>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</si>
  <si>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</si>
  <si>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</si>
  <si>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</si>
  <si>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</si>
  <si>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</si>
  <si>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</si>
  <si>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</si>
  <si>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</si>
  <si>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</si>
  <si>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</si>
  <si>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</si>
  <si>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</si>
  <si>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</si>
  <si>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</si>
  <si>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</si>
  <si>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</si>
  <si>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</si>
  <si>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</si>
  <si>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</si>
  <si>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</si>
  <si>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</si>
  <si>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</si>
  <si>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</si>
  <si>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</si>
  <si>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</si>
  <si>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</si>
  <si>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</si>
  <si>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</si>
  <si>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</si>
  <si>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</si>
  <si>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</si>
  <si>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</si>
  <si>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</si>
  <si>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</si>
  <si>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</si>
  <si>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</si>
  <si>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</si>
  <si>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</si>
  <si>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</si>
  <si>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</si>
  <si>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</si>
  <si>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</si>
  <si>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</si>
  <si>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</si>
  <si>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</si>
  <si>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</si>
  <si>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</si>
  <si>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</si>
  <si>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</si>
  <si>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</si>
  <si>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</si>
  <si>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</si>
  <si>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</si>
  <si>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</si>
  <si>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</si>
  <si>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</si>
  <si>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</si>
  <si>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</si>
  <si>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</si>
  <si>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</si>
  <si>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</si>
  <si>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</si>
  <si>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</si>
  <si>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</si>
  <si>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</si>
  <si>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</si>
  <si>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</si>
  <si>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</si>
  <si>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</si>
  <si>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</si>
  <si>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</si>
  <si>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</si>
  <si>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</si>
  <si>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</si>
  <si>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</si>
  <si>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</si>
  <si>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</si>
  <si>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</si>
  <si>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</si>
  <si>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</si>
  <si>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</si>
  <si>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</si>
  <si>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</si>
  <si>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</si>
  <si>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</si>
  <si>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</si>
  <si>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</si>
  <si>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</si>
  <si>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</si>
  <si>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</si>
  <si>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</si>
  <si>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</si>
  <si>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</si>
  <si>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</si>
  <si>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</si>
  <si>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</si>
  <si>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</si>
  <si>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</si>
  <si>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</si>
  <si>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</si>
  <si>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</si>
  <si>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</si>
  <si>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</si>
  <si>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</si>
  <si>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</si>
  <si>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</si>
  <si>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</si>
  <si>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</si>
  <si>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</si>
  <si>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</si>
  <si>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</si>
  <si>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</si>
  <si>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</si>
  <si>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</si>
  <si>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</si>
  <si>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</si>
  <si>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</si>
  <si>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</si>
  <si>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</si>
  <si>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</si>
  <si>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</si>
  <si>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</si>
  <si>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</si>
  <si>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</si>
  <si>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</si>
  <si>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</si>
  <si>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</si>
  <si>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</si>
  <si>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</si>
  <si>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</si>
  <si>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</si>
  <si>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</si>
  <si>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</si>
  <si>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</si>
  <si>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</si>
  <si>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</si>
  <si>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</si>
  <si>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</si>
  <si>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</si>
  <si>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</si>
  <si>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</si>
  <si>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</si>
  <si>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</si>
  <si>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</si>
  <si>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</si>
  <si>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</si>
  <si>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</si>
  <si>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</si>
  <si>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</si>
  <si>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</si>
  <si>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</si>
  <si>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</si>
  <si>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</si>
  <si>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</si>
  <si>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</si>
  <si>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</si>
  <si>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</si>
  <si>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</si>
  <si>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</si>
  <si>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</si>
  <si>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</si>
  <si>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</si>
  <si>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</si>
  <si>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</si>
  <si>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</si>
  <si>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</si>
  <si>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</si>
  <si>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</si>
  <si>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</si>
  <si>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</si>
  <si>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</si>
  <si>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</si>
  <si>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</si>
  <si>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</si>
  <si>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</si>
  <si>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</si>
  <si>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</si>
  <si>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</si>
  <si>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</si>
  <si>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</si>
  <si>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</si>
  <si>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</si>
  <si>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</si>
  <si>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</si>
  <si>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</si>
  <si>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</si>
  <si>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</si>
  <si>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</si>
  <si>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</si>
  <si>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</si>
  <si>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</si>
  <si>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</si>
  <si>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</si>
  <si>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</si>
  <si>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</si>
  <si>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</si>
  <si>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</si>
  <si>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</si>
  <si>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</si>
  <si>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</si>
  <si>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</si>
  <si>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</si>
  <si>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</si>
  <si>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</si>
  <si>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</si>
  <si>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</si>
  <si>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</si>
  <si>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</si>
  <si>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</si>
  <si>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</si>
  <si>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</si>
  <si>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</si>
  <si>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</si>
  <si>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</si>
  <si>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</si>
  <si>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</si>
  <si>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</si>
  <si>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</si>
  <si>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</si>
  <si>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</si>
  <si>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</si>
  <si>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</si>
  <si>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</si>
  <si>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</si>
  <si>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</si>
  <si>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</si>
  <si>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</si>
  <si>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</si>
  <si>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</si>
  <si>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</si>
  <si>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</si>
  <si>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</si>
  <si>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</si>
  <si>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</si>
  <si>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</si>
  <si>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</si>
  <si>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</si>
  <si>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</si>
  <si>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</si>
  <si>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</si>
  <si>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</si>
  <si>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</si>
  <si>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</si>
  <si>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</si>
  <si>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</si>
  <si>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</si>
  <si>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</si>
  <si>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</si>
  <si>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</si>
  <si>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</si>
  <si>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</si>
  <si>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</si>
  <si>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</si>
  <si>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</si>
  <si>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</si>
  <si>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</si>
  <si>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</si>
  <si>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</si>
  <si>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</si>
  <si>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</si>
  <si>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</si>
  <si>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</si>
  <si>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</si>
  <si>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</si>
  <si>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</si>
  <si>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</si>
  <si>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</si>
  <si>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</si>
  <si>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</si>
  <si>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</si>
  <si>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</si>
  <si>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</si>
  <si>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</si>
  <si>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</si>
  <si>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</si>
  <si>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</si>
  <si>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</si>
  <si>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</si>
  <si>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</si>
  <si>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</si>
  <si>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</si>
  <si>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</si>
  <si>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</si>
  <si>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</si>
  <si>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</si>
  <si>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</si>
  <si>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</si>
  <si>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</si>
  <si>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</si>
  <si>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</si>
  <si>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</si>
  <si>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</si>
  <si>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</si>
  <si>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</si>
  <si>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</si>
  <si>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</si>
  <si>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</si>
  <si>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</si>
  <si>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</si>
  <si>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</si>
  <si>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</si>
  <si>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</si>
  <si>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</si>
  <si>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</si>
  <si>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</si>
  <si>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</si>
  <si>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</si>
  <si>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</si>
  <si>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</si>
  <si>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</si>
  <si>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</si>
  <si>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</si>
  <si>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</si>
  <si>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</si>
  <si>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</si>
  <si>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</si>
  <si>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</si>
  <si>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</si>
  <si>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</si>
  <si>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</si>
  <si>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</si>
  <si>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</si>
  <si>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</si>
  <si>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</si>
  <si>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</si>
  <si>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</si>
  <si>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</si>
  <si>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</si>
  <si>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</si>
  <si>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</si>
  <si>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</si>
  <si>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</si>
  <si>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</si>
  <si>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</si>
  <si>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</si>
  <si>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</si>
  <si>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</si>
  <si>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</si>
  <si>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</si>
  <si>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</si>
  <si>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</si>
  <si>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</si>
  <si>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</si>
  <si>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</si>
  <si>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</si>
  <si>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</si>
  <si>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</si>
  <si>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</si>
  <si>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</si>
  <si>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</si>
  <si>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</si>
  <si>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</si>
  <si>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</si>
  <si>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</si>
  <si>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</si>
  <si>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</si>
  <si>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</si>
  <si>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</si>
  <si>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</si>
  <si>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</si>
  <si>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</si>
  <si>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</si>
  <si>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</si>
  <si>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</si>
  <si>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</si>
  <si>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</si>
  <si>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</si>
  <si>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</si>
  <si>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</si>
  <si>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</si>
  <si>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</si>
  <si>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</si>
  <si>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</si>
  <si>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</si>
  <si>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</si>
  <si>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</si>
  <si>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</si>
  <si>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</si>
  <si>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</si>
  <si>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</si>
  <si>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</si>
  <si>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</si>
  <si>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</si>
  <si>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</si>
  <si>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</si>
  <si>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</si>
  <si>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</si>
  <si>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</si>
  <si>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</si>
  <si>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</si>
  <si>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</si>
  <si>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</si>
  <si>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</si>
  <si>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</si>
  <si>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</si>
  <si>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</si>
  <si>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</si>
  <si>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</si>
  <si>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</si>
  <si>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</si>
  <si>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</si>
  <si>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</si>
  <si>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</si>
  <si>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</si>
  <si>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</si>
  <si>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</si>
  <si>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</si>
  <si>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</si>
  <si>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</si>
  <si>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</si>
  <si>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</si>
  <si>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</si>
  <si>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</si>
  <si>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</si>
  <si>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</si>
  <si>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</si>
  <si>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</si>
  <si>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</si>
  <si>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</si>
  <si>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</si>
  <si>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</si>
  <si>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</si>
  <si>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</si>
  <si>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</si>
  <si>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</si>
  <si>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</si>
  <si>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</si>
  <si>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</si>
  <si>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</si>
  <si>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</si>
  <si>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</si>
  <si>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</si>
  <si>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</si>
  <si>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</si>
  <si>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</si>
  <si>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</si>
  <si>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</si>
  <si>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</si>
  <si>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</si>
  <si>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</si>
  <si>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</si>
  <si>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</si>
  <si>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</si>
  <si>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</si>
  <si>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</si>
  <si>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</si>
  <si>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</si>
  <si>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</si>
  <si>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</si>
  <si>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</si>
  <si>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</si>
  <si>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</si>
  <si>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</si>
  <si>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</si>
  <si>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</si>
  <si>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</si>
  <si>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</si>
  <si>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</si>
  <si>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</si>
  <si>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</si>
  <si>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</si>
  <si>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</si>
  <si>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</si>
  <si>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</si>
  <si>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</si>
  <si>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</si>
  <si>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</si>
  <si>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</si>
  <si>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</si>
  <si>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</si>
  <si>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</si>
  <si>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</si>
  <si>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</si>
  <si>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</si>
  <si>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</si>
  <si>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</si>
  <si>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</si>
  <si>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</si>
  <si>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</si>
  <si>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</si>
  <si>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</si>
  <si>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</si>
  <si>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</si>
  <si>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</si>
  <si>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</si>
  <si>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</si>
  <si>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</si>
  <si>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</si>
  <si>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</si>
  <si>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</si>
  <si>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</si>
  <si>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</si>
  <si>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</si>
  <si>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</si>
  <si>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</si>
  <si>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</si>
  <si>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</si>
  <si>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</si>
  <si>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</si>
  <si>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</si>
  <si>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</si>
  <si>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</si>
  <si>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</si>
  <si>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</si>
  <si>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</si>
  <si>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</si>
  <si>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</si>
  <si>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</si>
  <si>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</si>
  <si>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</si>
  <si>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</si>
  <si>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</si>
  <si>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</si>
  <si>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</si>
  <si>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</si>
  <si>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</si>
  <si>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</si>
  <si>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</si>
  <si>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</si>
  <si>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</si>
  <si>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</si>
  <si>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</si>
  <si>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</si>
  <si>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</si>
  <si>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</si>
  <si>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</si>
  <si>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</si>
  <si>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</si>
  <si>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</si>
  <si>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</si>
  <si>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</si>
  <si>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</si>
  <si>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</si>
  <si>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</si>
  <si>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</si>
  <si>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</si>
  <si>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</si>
  <si>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</si>
  <si>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</si>
  <si>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</si>
  <si>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</si>
  <si>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</si>
  <si>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</si>
  <si>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</si>
  <si>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</si>
  <si>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</si>
  <si>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</si>
  <si>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</si>
  <si>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</si>
  <si>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</si>
  <si>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</si>
  <si>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</si>
  <si>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</si>
  <si>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</si>
  <si>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</si>
  <si>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</si>
  <si>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</si>
  <si>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</si>
  <si>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</si>
  <si>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</si>
  <si>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</si>
  <si>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</si>
  <si>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</si>
  <si>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</si>
  <si>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</si>
  <si>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</si>
  <si>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</si>
  <si>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</si>
  <si>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</si>
  <si>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</si>
  <si>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</si>
  <si>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</si>
  <si>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</si>
  <si>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</si>
  <si>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</si>
  <si>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</si>
  <si>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</si>
  <si>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</si>
  <si>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</si>
  <si>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</si>
  <si>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</si>
  <si>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</si>
  <si>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</si>
  <si>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</si>
  <si>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</si>
  <si>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</si>
  <si>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</si>
  <si>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</si>
  <si>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</si>
  <si>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</si>
  <si>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</si>
  <si>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</si>
  <si>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</si>
  <si>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</si>
  <si>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</si>
  <si>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</si>
  <si>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</si>
  <si>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</si>
  <si>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</si>
  <si>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</si>
  <si>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</si>
  <si>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</si>
  <si>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</si>
  <si>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</si>
  <si>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</si>
  <si>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</si>
  <si>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</si>
  <si>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</si>
  <si>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</si>
  <si>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</si>
  <si>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</si>
  <si>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</si>
  <si>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</si>
  <si>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</si>
  <si>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</si>
  <si>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</si>
  <si>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</si>
  <si>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</si>
  <si>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</si>
  <si>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</si>
  <si>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</si>
  <si>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</si>
  <si>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</si>
  <si>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</si>
  <si>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</si>
  <si>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</si>
  <si>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</si>
  <si>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</si>
  <si>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</si>
  <si>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</si>
  <si>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</si>
  <si>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</si>
  <si>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</si>
  <si>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</si>
  <si>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</si>
  <si>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</si>
  <si>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</si>
  <si>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</si>
  <si>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</si>
  <si>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</si>
  <si>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</si>
  <si>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</si>
  <si>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</si>
  <si>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</si>
  <si>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</si>
  <si>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</si>
  <si>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</si>
  <si>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</si>
  <si>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</si>
  <si>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</si>
  <si>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</si>
  <si>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</si>
  <si>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</si>
  <si>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</si>
  <si>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</si>
  <si>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</si>
  <si>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</si>
  <si>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</si>
  <si>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</si>
  <si>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</si>
  <si>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</si>
  <si>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</si>
  <si>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</si>
  <si>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</si>
  <si>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</si>
  <si>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</si>
  <si>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</si>
  <si>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</si>
  <si>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</si>
  <si>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</si>
  <si>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</si>
  <si>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</si>
  <si>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</si>
  <si>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</si>
  <si>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</si>
  <si>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</si>
  <si>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</si>
  <si>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</si>
  <si>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</si>
  <si>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</si>
  <si>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</si>
  <si>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</si>
  <si>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</si>
  <si>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</si>
  <si>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</si>
  <si>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</si>
  <si>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</si>
  <si>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</si>
  <si>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</si>
  <si>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</si>
  <si>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</si>
  <si>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</si>
  <si>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</si>
  <si>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</si>
  <si>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</si>
  <si>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</si>
  <si>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</si>
  <si>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</si>
  <si>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</si>
  <si>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</si>
  <si>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</si>
  <si>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</si>
  <si>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</si>
  <si>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</si>
  <si>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</si>
  <si>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</si>
  <si>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</si>
  <si>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</si>
  <si>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</si>
  <si>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</si>
  <si>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</si>
  <si>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</si>
  <si>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</si>
  <si>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</si>
  <si>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</si>
  <si>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</si>
  <si>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</si>
  <si>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</si>
  <si>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</si>
  <si>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</si>
  <si>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</si>
  <si>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</si>
  <si>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</si>
  <si>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</si>
  <si>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</si>
  <si>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</si>
  <si>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</si>
  <si>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</si>
  <si>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</si>
  <si>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</si>
  <si>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</si>
  <si>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</si>
  <si>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</si>
  <si>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</si>
  <si>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</si>
  <si>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</si>
  <si>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</si>
  <si>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</si>
  <si>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</si>
  <si>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</si>
  <si>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</si>
  <si>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</si>
  <si>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</si>
  <si>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</si>
  <si>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</si>
  <si>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</si>
  <si>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</si>
  <si>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</si>
  <si>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</si>
  <si>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</si>
  <si>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</si>
  <si>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</si>
  <si>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</si>
  <si>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</si>
  <si>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</si>
  <si>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</si>
  <si>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</si>
  <si>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</si>
  <si>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</si>
  <si>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</si>
  <si>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</si>
  <si>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</si>
  <si>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</si>
  <si>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</si>
  <si>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</si>
  <si>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</si>
  <si>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</si>
  <si>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</si>
  <si>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</si>
  <si>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</si>
  <si>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</si>
  <si>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</si>
  <si>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</si>
  <si>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</si>
  <si>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</si>
  <si>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</si>
  <si>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</si>
  <si>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</si>
  <si>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</si>
  <si>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</si>
  <si>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</si>
  <si>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</si>
  <si>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</si>
  <si>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</si>
  <si>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</si>
  <si>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</si>
  <si>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</si>
  <si>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</si>
  <si>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</si>
  <si>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</si>
  <si>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</si>
  <si>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</si>
  <si>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</si>
  <si>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</si>
  <si>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</si>
  <si>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</si>
  <si>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</si>
  <si>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</si>
  <si>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</si>
  <si>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</si>
  <si>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</si>
  <si>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</si>
  <si>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</si>
  <si>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</si>
  <si>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</si>
  <si>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</si>
  <si>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</si>
  <si>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</si>
  <si>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</si>
  <si>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</si>
  <si>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</si>
  <si>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</si>
  <si>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</si>
  <si>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</si>
  <si>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</si>
  <si>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</si>
  <si>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</si>
  <si>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</si>
  <si>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</si>
  <si>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</si>
  <si>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</si>
  <si>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</si>
  <si>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</si>
  <si>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</si>
  <si>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</si>
  <si>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</si>
  <si>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</si>
  <si>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</si>
  <si>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</si>
  <si>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</si>
  <si>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</si>
  <si>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</si>
  <si>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</si>
  <si>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</si>
  <si>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</si>
  <si>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</si>
  <si>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</si>
  <si>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</si>
  <si>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</si>
  <si>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</si>
  <si>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</si>
  <si>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</si>
  <si>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</si>
  <si>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</si>
  <si>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</si>
  <si>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</si>
  <si>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</si>
  <si>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</si>
  <si>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</si>
  <si>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</si>
  <si>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</si>
  <si>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</si>
  <si>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</si>
  <si>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</si>
  <si>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</si>
  <si>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</si>
  <si>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</si>
  <si>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</si>
  <si>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</si>
  <si>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</si>
  <si>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</si>
  <si>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</si>
  <si>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</si>
  <si>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</si>
  <si>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</si>
  <si>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</si>
  <si>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</si>
  <si>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</si>
  <si>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</si>
  <si>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</si>
  <si>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</si>
  <si>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</si>
  <si>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</si>
  <si>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</si>
  <si>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</si>
  <si>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</si>
  <si>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</si>
  <si>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</si>
  <si>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</si>
  <si>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</si>
  <si>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</si>
  <si>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</si>
  <si>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</si>
  <si>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</si>
  <si>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</si>
  <si>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</si>
  <si>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</si>
  <si>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</si>
  <si>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</si>
  <si>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</si>
  <si>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</si>
  <si>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</si>
  <si>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</si>
  <si>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</si>
  <si>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</si>
  <si>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</si>
  <si>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</si>
  <si>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</si>
  <si>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</si>
  <si>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</si>
  <si>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</si>
  <si>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</si>
  <si>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</si>
  <si>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</si>
  <si>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</si>
  <si>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</si>
  <si>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</si>
  <si>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</si>
  <si>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</si>
  <si>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</si>
  <si>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</si>
  <si>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</si>
  <si>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</si>
  <si>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</si>
  <si>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</si>
  <si>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</si>
  <si>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</si>
  <si>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</si>
  <si>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</si>
  <si>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</si>
  <si>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</si>
  <si>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</si>
  <si>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</si>
  <si>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</si>
  <si>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</si>
  <si>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</si>
  <si>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</si>
  <si>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</si>
  <si>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</si>
  <si>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</si>
  <si>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</si>
  <si>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</si>
  <si>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</si>
  <si>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</si>
  <si>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</si>
  <si>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</si>
  <si>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</si>
  <si>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</si>
  <si>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</si>
  <si>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</si>
  <si>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</si>
  <si>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</si>
  <si>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</si>
  <si>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</si>
  <si>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</si>
  <si>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</si>
  <si>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</si>
  <si>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</si>
  <si>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</si>
  <si>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</si>
  <si>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</si>
  <si>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</si>
  <si>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</si>
  <si>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</si>
  <si>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</si>
  <si>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</si>
  <si>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</si>
  <si>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</si>
  <si>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</si>
  <si>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</si>
  <si>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</si>
  <si>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</si>
  <si>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</si>
  <si>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</si>
  <si>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</si>
  <si>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</si>
  <si>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</si>
  <si>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</si>
  <si>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</si>
  <si>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</si>
  <si>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</si>
  <si>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</si>
  <si>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</si>
  <si>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</si>
  <si>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</si>
  <si>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</si>
  <si>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</si>
  <si>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</si>
  <si>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</si>
  <si>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</si>
  <si>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</si>
  <si>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</si>
  <si>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</si>
  <si>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</si>
  <si>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</si>
  <si>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</si>
  <si>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</si>
  <si>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</si>
  <si>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</si>
  <si>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</si>
  <si>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</si>
  <si>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</si>
  <si>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</si>
  <si>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</si>
  <si>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</si>
  <si>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</si>
  <si>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</si>
  <si>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</si>
  <si>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</si>
  <si>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</si>
  <si>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</si>
  <si>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</si>
  <si>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</si>
  <si>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</si>
  <si>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</si>
  <si>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</si>
  <si>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</si>
  <si>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</si>
  <si>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</si>
  <si>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</si>
  <si>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</si>
  <si>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</si>
  <si>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</si>
  <si>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</si>
  <si>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</si>
  <si>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</si>
  <si>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</si>
  <si>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</si>
  <si>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</si>
  <si>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</si>
  <si>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</si>
  <si>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</si>
  <si>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</si>
  <si>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</si>
  <si>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</si>
  <si>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</si>
  <si>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</si>
  <si>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</si>
  <si>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</si>
  <si>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</si>
  <si>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</si>
  <si>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</si>
  <si>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</si>
  <si>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</si>
  <si>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</si>
  <si>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</si>
  <si>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</si>
  <si>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</si>
  <si>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</si>
  <si>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</si>
  <si>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</si>
  <si>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</si>
  <si>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</si>
  <si>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</si>
  <si>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</si>
  <si>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</si>
  <si>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</si>
  <si>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</si>
  <si>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</si>
  <si>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</si>
  <si>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</si>
  <si>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</si>
  <si>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</si>
  <si>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</si>
  <si>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</si>
  <si>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</si>
  <si>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</si>
  <si>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</si>
  <si>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</si>
  <si>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</si>
  <si>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</si>
  <si>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</si>
  <si>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</si>
  <si>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</si>
  <si>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</si>
  <si>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</si>
  <si>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</si>
  <si>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</si>
  <si>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</si>
  <si>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</si>
  <si>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</si>
  <si>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</si>
  <si>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</si>
  <si>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</si>
  <si>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</si>
  <si>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</si>
  <si>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</si>
  <si>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</si>
  <si>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</si>
  <si>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</si>
  <si>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</si>
  <si>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</si>
  <si>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</si>
  <si>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</si>
  <si>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</si>
  <si>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</si>
  <si>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</si>
  <si>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</si>
  <si>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</si>
  <si>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</si>
  <si>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</si>
  <si>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</si>
  <si>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</si>
  <si>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</si>
  <si>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</si>
  <si>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</si>
  <si>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</si>
  <si>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</si>
  <si>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</si>
  <si>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</si>
  <si>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</si>
  <si>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</si>
  <si>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</si>
  <si>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</si>
  <si>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</si>
  <si>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</si>
  <si>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</si>
  <si>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</si>
  <si>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</si>
  <si>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</si>
  <si>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</si>
  <si>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</si>
  <si>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</si>
  <si>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</si>
  <si>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</si>
  <si>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</si>
  <si>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</si>
  <si>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</si>
  <si>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</si>
  <si>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</si>
  <si>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</si>
  <si>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</si>
  <si>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</si>
  <si>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</si>
  <si>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</si>
  <si>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</si>
  <si>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</si>
  <si>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</si>
  <si>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</si>
  <si>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</si>
  <si>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</si>
  <si>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</si>
  <si>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</si>
  <si>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</si>
  <si>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</si>
  <si>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</si>
  <si>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</si>
  <si>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</si>
  <si>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</si>
  <si>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</si>
  <si>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</si>
  <si>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</si>
  <si>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</si>
  <si>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</si>
  <si>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</si>
  <si>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</si>
  <si>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</si>
  <si>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</si>
  <si>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</si>
  <si>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</si>
  <si>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</si>
  <si>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</si>
  <si>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</si>
  <si>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</si>
  <si>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</si>
  <si>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</si>
  <si>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</si>
  <si>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</si>
  <si>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</si>
  <si>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</si>
  <si>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</si>
  <si>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</si>
  <si>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</si>
  <si>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</si>
  <si>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</si>
  <si>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</si>
  <si>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</si>
  <si>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</si>
  <si>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</si>
  <si>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</si>
  <si>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</si>
  <si>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</si>
  <si>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</si>
  <si>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</si>
  <si>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</si>
  <si>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</si>
  <si>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</si>
  <si>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</si>
  <si>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</si>
  <si>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</si>
  <si>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</si>
  <si>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</si>
  <si>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</si>
  <si>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</si>
  <si>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</si>
  <si>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</si>
  <si>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</si>
  <si>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</si>
  <si>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</si>
  <si>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</si>
  <si>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</si>
  <si>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</si>
  <si>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</si>
  <si>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</si>
  <si>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</si>
  <si>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</si>
  <si>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</si>
  <si>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</si>
  <si>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</si>
  <si>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</si>
  <si>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</si>
  <si>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</si>
  <si>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</si>
  <si>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</si>
  <si>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</si>
  <si>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</si>
  <si>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</si>
  <si>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</si>
  <si>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</si>
  <si>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</si>
  <si>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</si>
  <si>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</si>
  <si>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</si>
  <si>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</si>
  <si>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</si>
  <si>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</si>
  <si>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</si>
  <si>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</si>
  <si>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</si>
  <si>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</si>
  <si>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</si>
  <si>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</si>
  <si>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</si>
  <si>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</si>
  <si>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</si>
  <si>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</si>
  <si>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</si>
  <si>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</si>
  <si>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</si>
  <si>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</si>
  <si>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</si>
  <si>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</si>
  <si>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</si>
  <si>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</si>
  <si>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</si>
  <si>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</si>
  <si>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</si>
  <si>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</si>
  <si>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</si>
  <si>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</si>
  <si>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</si>
  <si>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</si>
  <si>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</si>
  <si>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</si>
  <si>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</si>
  <si>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</si>
  <si>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</si>
  <si>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</si>
  <si>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</si>
  <si>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</si>
  <si>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</si>
  <si>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</si>
  <si>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</si>
  <si>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</si>
  <si>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</si>
  <si>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</si>
  <si>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</si>
  <si>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</si>
  <si>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</si>
  <si>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</si>
  <si>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</si>
  <si>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</si>
  <si>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</si>
  <si>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</si>
  <si>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</si>
  <si>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</si>
  <si>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</si>
  <si>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</si>
  <si>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</si>
  <si>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</si>
  <si>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</si>
  <si>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</si>
  <si>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</si>
  <si>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</si>
  <si>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</si>
  <si>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</si>
  <si>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</si>
  <si>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</si>
  <si>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</si>
  <si>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</si>
  <si>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</si>
  <si>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</si>
  <si>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</si>
  <si>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</si>
  <si>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</si>
  <si>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</si>
  <si>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</si>
  <si>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</si>
  <si>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</si>
  <si>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</si>
  <si>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</si>
  <si>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</si>
  <si>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</si>
  <si>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</si>
  <si>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</si>
  <si>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</si>
  <si>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</si>
  <si>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</si>
  <si>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</si>
  <si>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</si>
  <si>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</si>
  <si>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</si>
  <si>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</si>
  <si>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</si>
  <si>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</si>
  <si>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</si>
  <si>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</si>
  <si>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</si>
  <si>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</si>
  <si>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</si>
  <si>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</si>
  <si>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</si>
  <si>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</si>
  <si>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</si>
  <si>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</si>
  <si>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</si>
  <si>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</si>
  <si>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</si>
  <si>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</si>
  <si>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</si>
  <si>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</si>
  <si>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</si>
  <si>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</si>
  <si>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</si>
  <si>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</si>
  <si>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</si>
  <si>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</si>
  <si>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</si>
  <si>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</si>
  <si>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</si>
  <si>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</si>
  <si>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</si>
  <si>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</si>
  <si>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</si>
  <si>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</si>
  <si>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</si>
  <si>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</si>
  <si>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</si>
  <si>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</si>
  <si>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</si>
  <si>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</si>
  <si>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</si>
  <si>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</si>
  <si>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</si>
  <si>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</si>
  <si>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</si>
  <si>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</si>
  <si>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</si>
  <si>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</si>
  <si>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</si>
  <si>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</si>
  <si>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</si>
  <si>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</si>
  <si>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</si>
  <si>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</si>
  <si>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</si>
  <si>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</si>
  <si>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</si>
  <si>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</si>
  <si>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</si>
  <si>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</si>
  <si>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</si>
  <si>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</si>
  <si>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</si>
  <si>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</si>
  <si>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</si>
  <si>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</si>
  <si>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</si>
  <si>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</si>
  <si>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</si>
  <si>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</si>
  <si>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</si>
  <si>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</si>
  <si>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</si>
  <si>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</si>
  <si>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</si>
  <si>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</si>
  <si>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</si>
  <si>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</si>
  <si>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</si>
  <si>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</si>
  <si>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</si>
  <si>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</si>
  <si>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</si>
  <si>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</si>
  <si>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</si>
  <si>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</si>
  <si>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</si>
  <si>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</si>
  <si>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</si>
  <si>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</si>
  <si>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</si>
  <si>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</si>
  <si>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</si>
  <si>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</si>
  <si>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</si>
  <si>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</si>
  <si>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</si>
  <si>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</si>
  <si>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</si>
  <si>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</si>
  <si>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</si>
  <si>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</si>
  <si>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</si>
  <si>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</si>
  <si>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</si>
  <si>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</si>
  <si>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</si>
  <si>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</si>
  <si>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</si>
  <si>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</si>
  <si>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</si>
  <si>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</si>
  <si>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</si>
  <si>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</si>
  <si>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</si>
  <si>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</si>
  <si>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</si>
  <si>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</si>
  <si>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</si>
  <si>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</si>
  <si>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</si>
  <si>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</si>
  <si>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</si>
  <si>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</si>
  <si>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</si>
  <si>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</si>
  <si>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</si>
  <si>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</si>
  <si>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</si>
  <si>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</si>
  <si>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</si>
  <si>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</si>
  <si>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</si>
  <si>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</si>
  <si>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</si>
  <si>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</si>
  <si>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</si>
  <si>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</si>
  <si>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</si>
  <si>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</si>
  <si>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</si>
  <si>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</si>
  <si>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</si>
  <si>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</si>
  <si>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</si>
  <si>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</si>
  <si>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</si>
  <si>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</si>
  <si>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</si>
  <si>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</si>
  <si>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</si>
  <si>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</si>
  <si>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</si>
  <si>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</si>
  <si>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</si>
  <si>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</si>
  <si>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</si>
  <si>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</si>
  <si>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</si>
  <si>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</si>
  <si>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</si>
  <si>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</si>
  <si>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</si>
  <si>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</si>
  <si>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</si>
  <si>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</si>
  <si>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</si>
  <si>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</si>
  <si>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</si>
  <si>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</si>
  <si>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</si>
  <si>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</si>
  <si>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</si>
  <si>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</si>
  <si>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</si>
  <si>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</si>
  <si>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</si>
  <si>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</si>
  <si>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</si>
  <si>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</si>
  <si>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</si>
  <si>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</si>
  <si>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</si>
  <si>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</si>
  <si>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</si>
  <si>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</si>
  <si>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</si>
  <si>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</si>
  <si>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</si>
  <si>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</si>
  <si>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</si>
  <si>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</si>
  <si>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</si>
  <si>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</si>
  <si>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</si>
  <si>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</si>
  <si>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</si>
  <si>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</si>
  <si>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</si>
  <si>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</si>
  <si>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</si>
  <si>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</si>
  <si>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</si>
  <si>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</si>
  <si>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</si>
  <si>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</si>
  <si>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</si>
  <si>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</si>
  <si>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</si>
  <si>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</si>
  <si>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</si>
  <si>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</si>
  <si>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</si>
  <si>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</si>
  <si>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</si>
  <si>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</si>
  <si>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</si>
  <si>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</si>
  <si>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</si>
  <si>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</si>
  <si>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</si>
  <si>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</si>
  <si>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</si>
  <si>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</si>
  <si>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</si>
  <si>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</si>
  <si>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</si>
  <si>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</si>
  <si>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</si>
  <si>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</si>
  <si>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</si>
  <si>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</si>
  <si>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</si>
  <si>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</si>
  <si>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</si>
  <si>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</si>
  <si>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</si>
  <si>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</si>
  <si>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</si>
  <si>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</si>
  <si>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</si>
  <si>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</si>
  <si>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</si>
  <si>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</si>
  <si>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</si>
  <si>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</si>
  <si>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</si>
  <si>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</si>
  <si>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</si>
  <si>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</si>
  <si>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</si>
  <si>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</si>
  <si>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</si>
  <si>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</si>
  <si>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</si>
  <si>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</si>
  <si>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</si>
  <si>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</si>
  <si>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</si>
  <si>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</si>
  <si>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</si>
  <si>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</si>
  <si>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</si>
  <si>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</si>
  <si>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</si>
  <si>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</si>
  <si>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</si>
  <si>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</si>
  <si>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</si>
  <si>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</si>
  <si>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</si>
  <si>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</si>
  <si>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</si>
  <si>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</si>
  <si>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</si>
  <si>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</si>
  <si>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</si>
  <si>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</si>
  <si>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</si>
  <si>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</si>
  <si>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</si>
  <si>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</si>
  <si>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</si>
  <si>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</si>
  <si>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</si>
  <si>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</si>
  <si>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</si>
  <si>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</si>
  <si>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</si>
  <si>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</si>
  <si>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</si>
  <si>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</si>
  <si>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</si>
  <si>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</si>
  <si>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</si>
  <si>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</si>
  <si>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</si>
  <si>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</si>
  <si>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</si>
  <si>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</si>
  <si>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</si>
  <si>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</si>
  <si>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</si>
  <si>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</si>
  <si>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</si>
  <si>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</si>
  <si>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</si>
  <si>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</si>
  <si>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</si>
  <si>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</si>
  <si>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</si>
  <si>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</si>
  <si>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</si>
  <si>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</si>
  <si>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</si>
  <si>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</si>
  <si>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</si>
  <si>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</si>
  <si>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</si>
  <si>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</si>
  <si>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</si>
  <si>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</si>
  <si>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</si>
  <si>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</si>
  <si>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</si>
  <si>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</si>
  <si>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</si>
  <si>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</si>
  <si>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</si>
  <si>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</si>
  <si>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</si>
  <si>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</si>
  <si>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</si>
  <si>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</si>
  <si>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</si>
  <si>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</si>
  <si>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</si>
  <si>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</si>
  <si>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</si>
  <si>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</si>
  <si>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</si>
  <si>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</si>
  <si>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</si>
  <si>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</si>
  <si>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</si>
  <si>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</si>
  <si>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</si>
  <si>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</si>
  <si>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</si>
  <si>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</si>
  <si>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</si>
  <si>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</si>
  <si>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</si>
  <si>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</si>
  <si>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</si>
  <si>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</si>
  <si>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</si>
  <si>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</si>
  <si>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</si>
  <si>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</si>
  <si>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</si>
  <si>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</si>
  <si>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</si>
  <si>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</si>
  <si>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</si>
  <si>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</si>
  <si>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</si>
  <si>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</si>
  <si>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</si>
  <si>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</si>
  <si>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</si>
  <si>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</si>
  <si>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</si>
  <si>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</si>
  <si>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</si>
  <si>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</si>
  <si>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</si>
  <si>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</si>
  <si>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</si>
  <si>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</si>
  <si>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</si>
  <si>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</si>
  <si>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</si>
  <si>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</si>
  <si>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</si>
  <si>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</si>
  <si>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</si>
  <si>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</si>
  <si>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</si>
  <si>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</si>
  <si>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</si>
  <si>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</si>
  <si>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</si>
  <si>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</si>
  <si>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</si>
  <si>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</si>
  <si>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</si>
  <si>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</si>
  <si>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</si>
  <si>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</si>
  <si>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</si>
  <si>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</si>
  <si>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</si>
  <si>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</si>
  <si>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</si>
  <si>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</si>
  <si>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</si>
  <si>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</si>
  <si>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</si>
  <si>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</si>
  <si>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</si>
  <si>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</si>
  <si>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</si>
  <si>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</si>
  <si>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</si>
  <si>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</si>
  <si>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</si>
  <si>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</si>
  <si>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</si>
  <si>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</si>
  <si>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</si>
  <si>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</si>
  <si>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</si>
  <si>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</si>
  <si>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</si>
  <si>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</si>
  <si>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</si>
  <si>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</si>
  <si>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</si>
  <si>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</si>
  <si>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</si>
  <si>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</si>
  <si>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</si>
  <si>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</si>
  <si>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</si>
  <si>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</si>
  <si>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</si>
  <si>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</si>
  <si>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</si>
  <si>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</si>
  <si>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</si>
  <si>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</si>
  <si>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</si>
  <si>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</si>
  <si>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</si>
  <si>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</si>
  <si>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</si>
  <si>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</si>
  <si>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</si>
  <si>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</si>
  <si>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</si>
  <si>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</si>
  <si>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</si>
  <si>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</si>
  <si>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</si>
  <si>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</si>
  <si>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</si>
  <si>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</si>
  <si>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</si>
  <si>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</si>
  <si>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</si>
  <si>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</si>
  <si>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</si>
  <si>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</si>
  <si>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</si>
  <si>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</si>
  <si>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</si>
  <si>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</si>
  <si>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</si>
  <si>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</si>
  <si>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</si>
  <si>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</si>
  <si>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</si>
  <si>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</si>
  <si>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</si>
  <si>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</si>
  <si>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</si>
  <si>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</si>
  <si>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</si>
  <si>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</si>
  <si>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</si>
  <si>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</si>
  <si>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</si>
  <si>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</si>
  <si>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</si>
  <si>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</si>
  <si>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</si>
  <si>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</si>
  <si>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</si>
  <si>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</si>
  <si>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</si>
  <si>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</si>
  <si>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</si>
  <si>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</si>
  <si>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</si>
  <si>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</si>
  <si>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</si>
  <si>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</si>
  <si>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</si>
  <si>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</si>
  <si>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</si>
  <si>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</si>
  <si>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</si>
  <si>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</si>
  <si>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</si>
  <si>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</si>
  <si>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</si>
  <si>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</si>
  <si>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</si>
  <si>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</si>
  <si>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</si>
  <si>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</si>
  <si>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</si>
  <si>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</si>
  <si>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</si>
  <si>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</si>
  <si>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</si>
  <si>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</si>
  <si>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</si>
  <si>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</si>
  <si>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</si>
  <si>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</si>
  <si>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</si>
  <si>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</si>
  <si>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</si>
  <si>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</si>
  <si>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</si>
  <si>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</si>
  <si>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</si>
  <si>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</si>
  <si>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</si>
  <si>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</si>
  <si>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</si>
  <si>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</si>
  <si>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</si>
  <si>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</si>
  <si>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</si>
  <si>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</si>
  <si>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</si>
  <si>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</si>
  <si>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</si>
  <si>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</si>
  <si>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</si>
  <si>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</si>
  <si>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</si>
  <si>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</si>
  <si>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</si>
  <si>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</si>
  <si>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</si>
  <si>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</si>
  <si>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</si>
  <si>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</si>
  <si>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</si>
  <si>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</si>
  <si>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</si>
  <si>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</si>
  <si>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</si>
  <si>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</si>
  <si>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</si>
  <si>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</si>
  <si>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</si>
  <si>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</si>
  <si>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</si>
  <si>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</si>
  <si>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</si>
  <si>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</si>
  <si>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</si>
  <si>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</si>
  <si>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</si>
  <si>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</si>
  <si>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</si>
  <si>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</si>
  <si>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</si>
  <si>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</si>
  <si>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</si>
  <si>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</si>
  <si>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</si>
  <si>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</si>
  <si>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</si>
  <si>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</si>
  <si>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</si>
  <si>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</si>
  <si>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</si>
  <si>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</si>
  <si>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</si>
  <si>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</si>
  <si>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</si>
  <si>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</si>
  <si>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</si>
  <si>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</si>
  <si>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</si>
  <si>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</si>
  <si>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</si>
  <si>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</si>
  <si>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</si>
  <si>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</si>
  <si>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</si>
  <si>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</si>
  <si>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</si>
  <si>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</si>
  <si>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</si>
  <si>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</si>
  <si>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</si>
  <si>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</si>
  <si>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</si>
  <si>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</si>
  <si>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</si>
  <si>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</si>
  <si>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</si>
  <si>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</si>
  <si>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</si>
  <si>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</si>
  <si>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</si>
  <si>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</si>
  <si>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</si>
  <si>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</si>
  <si>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</si>
  <si>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</si>
  <si>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</si>
  <si>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</si>
  <si>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</si>
  <si>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</si>
  <si>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</si>
  <si>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</si>
  <si>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</si>
  <si>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</si>
  <si>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</si>
  <si>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</si>
  <si>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</si>
  <si>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</si>
  <si>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</si>
  <si>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</si>
  <si>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</si>
  <si>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</si>
  <si>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</si>
  <si>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</si>
  <si>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</si>
  <si>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</si>
  <si>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</si>
  <si>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</si>
  <si>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</si>
  <si>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</si>
  <si>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</si>
  <si>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</si>
  <si>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</si>
  <si>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</si>
  <si>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</si>
  <si>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</si>
  <si>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</si>
  <si>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</si>
  <si>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</si>
  <si>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</si>
  <si>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</si>
  <si>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</si>
  <si>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</si>
  <si>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</si>
  <si>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</si>
  <si>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</si>
  <si>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</si>
  <si>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</si>
  <si>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</si>
  <si>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</si>
  <si>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</si>
  <si>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</si>
  <si>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</si>
  <si>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</si>
  <si>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</si>
  <si>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</si>
  <si>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</si>
  <si>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</si>
  <si>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</si>
  <si>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</si>
  <si>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</si>
  <si>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</si>
  <si>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</si>
  <si>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</si>
  <si>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</si>
  <si>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</si>
  <si>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</si>
  <si>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</si>
  <si>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</si>
  <si>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</si>
  <si>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</si>
  <si>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</si>
  <si>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</si>
  <si>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</si>
  <si>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</si>
  <si>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</si>
  <si>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</si>
  <si>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</si>
  <si>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</si>
  <si>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</si>
  <si>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</si>
  <si>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</si>
  <si>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</si>
  <si>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</si>
  <si>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</si>
  <si>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</si>
  <si>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</si>
  <si>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</si>
  <si>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</si>
  <si>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</si>
  <si>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</si>
  <si>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</si>
  <si>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</si>
  <si>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</si>
  <si>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</si>
  <si>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</si>
  <si>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</si>
  <si>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</si>
  <si>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</si>
  <si>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</si>
  <si>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</si>
  <si>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</si>
  <si>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</si>
  <si>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</si>
  <si>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</si>
  <si>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</si>
  <si>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</si>
  <si>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</si>
  <si>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</si>
  <si>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</si>
  <si>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</si>
  <si>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</si>
  <si>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</si>
  <si>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</si>
  <si>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</si>
  <si>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</si>
  <si>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</si>
  <si>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</si>
  <si>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</si>
  <si>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</si>
  <si>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</si>
  <si>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</si>
  <si>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</si>
  <si>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</si>
  <si>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</si>
  <si>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</si>
  <si>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</si>
  <si>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</si>
  <si>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</si>
  <si>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</si>
  <si>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</si>
  <si>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</si>
  <si>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</si>
  <si>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</si>
  <si>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</si>
  <si>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</si>
  <si>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</si>
  <si>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</si>
  <si>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</si>
  <si>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</si>
  <si>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</si>
  <si>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</si>
  <si>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</si>
  <si>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</si>
  <si>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</si>
  <si>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</si>
  <si>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</si>
  <si>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</si>
  <si>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</si>
  <si>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</si>
  <si>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</si>
  <si>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</si>
  <si>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</si>
  <si>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</si>
  <si>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</si>
  <si>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</si>
  <si>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</si>
  <si>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</si>
  <si>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</si>
  <si>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</si>
  <si>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</si>
  <si>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</si>
  <si>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</si>
  <si>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</si>
  <si>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</si>
  <si>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</si>
  <si>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</si>
  <si>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</si>
  <si>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</si>
  <si>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</si>
  <si>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</si>
  <si>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</si>
  <si>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</si>
  <si>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</si>
  <si>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</si>
  <si>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</si>
  <si>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</si>
  <si>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</si>
  <si>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</si>
  <si>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</si>
  <si>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</si>
  <si>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</si>
  <si>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</si>
  <si>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</si>
  <si>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</si>
  <si>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</si>
  <si>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</si>
  <si>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</si>
  <si>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</si>
  <si>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</si>
  <si>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</si>
  <si>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</si>
  <si>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</si>
  <si>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</si>
  <si>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</si>
  <si>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</si>
  <si>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</si>
  <si>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</si>
  <si>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</si>
  <si>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</si>
  <si>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</si>
  <si>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</si>
  <si>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</si>
  <si>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</si>
  <si>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</si>
  <si>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</si>
  <si>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</si>
  <si>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</si>
  <si>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</si>
  <si>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</si>
  <si>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</si>
  <si>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</si>
  <si>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</si>
  <si>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</si>
  <si>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</si>
  <si>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</si>
  <si>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</si>
  <si>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</si>
  <si>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</si>
  <si>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</si>
  <si>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</si>
  <si>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</si>
  <si>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</si>
  <si>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</si>
  <si>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</si>
  <si>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</si>
  <si>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</si>
  <si>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</si>
  <si>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</si>
  <si>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</si>
  <si>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</si>
  <si>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</si>
  <si>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</si>
  <si>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</si>
  <si>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</si>
  <si>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</si>
  <si>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</si>
  <si>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</si>
  <si>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</si>
  <si>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</si>
  <si>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</si>
  <si>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</si>
  <si>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</si>
  <si>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</si>
  <si>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</si>
  <si>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</si>
  <si>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</si>
  <si>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</si>
  <si>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</si>
  <si>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</si>
  <si>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</si>
  <si>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</si>
  <si>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</si>
  <si>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</si>
  <si>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</si>
  <si>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</si>
  <si>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</si>
  <si>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</si>
  <si>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</si>
  <si>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</si>
  <si>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</si>
  <si>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</si>
  <si>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</si>
  <si>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</si>
  <si>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</si>
  <si>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</si>
  <si>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</si>
  <si>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</si>
  <si>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</si>
  <si>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</si>
  <si>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</si>
  <si>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</si>
  <si>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</si>
  <si>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</si>
  <si>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</si>
  <si>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</si>
  <si>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</si>
  <si>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</si>
  <si>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</si>
  <si>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</si>
  <si>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</si>
  <si>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</si>
  <si>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</si>
  <si>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</si>
  <si>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</si>
  <si>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</si>
  <si>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</si>
  <si>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</si>
  <si>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</si>
  <si>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</si>
  <si>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</si>
  <si>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</si>
  <si>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</si>
  <si>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</si>
  <si>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</si>
  <si>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</si>
  <si>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</si>
  <si>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</si>
  <si>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</si>
  <si>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</si>
  <si>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</si>
  <si>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</si>
  <si>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</si>
  <si>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</si>
  <si>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</si>
  <si>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</si>
  <si>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</si>
  <si>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</si>
  <si>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</si>
  <si>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</si>
  <si>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</si>
  <si>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</si>
  <si>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</si>
  <si>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</si>
  <si>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</si>
  <si>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</si>
  <si>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</si>
  <si>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</si>
  <si>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</si>
  <si>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</si>
  <si>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</si>
  <si>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</si>
  <si>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</si>
  <si>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</si>
  <si>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</si>
  <si>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</si>
  <si>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</si>
  <si>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</si>
  <si>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</si>
  <si>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</si>
  <si>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</si>
  <si>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</si>
  <si>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</si>
  <si>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</si>
  <si>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</si>
  <si>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</si>
  <si>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</si>
  <si>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</si>
  <si>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</si>
  <si>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</si>
  <si>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</si>
  <si>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</si>
  <si>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</si>
  <si>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</si>
  <si>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</si>
  <si>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</si>
  <si>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</si>
  <si>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</si>
  <si>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</si>
  <si>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</si>
  <si>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</si>
  <si>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</si>
  <si>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</si>
  <si>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</si>
  <si>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</si>
  <si>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</si>
  <si>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</si>
  <si>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</si>
  <si>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</si>
  <si>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</si>
  <si>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</si>
  <si>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</si>
  <si>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</si>
  <si>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</si>
  <si>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</si>
  <si>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</si>
  <si>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</si>
  <si>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</si>
  <si>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</si>
  <si>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</si>
  <si>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</si>
  <si>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</si>
  <si>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</si>
  <si>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</si>
  <si>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</si>
  <si>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</si>
  <si>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</si>
  <si>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</si>
  <si>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</si>
  <si>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</si>
  <si>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</si>
  <si>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</si>
  <si>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</si>
  <si>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</si>
  <si>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</si>
  <si>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</si>
  <si>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</si>
  <si>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</si>
  <si>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</si>
  <si>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</si>
  <si>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</si>
  <si>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</si>
  <si>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</si>
  <si>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</si>
  <si>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</si>
  <si>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</si>
  <si>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</si>
  <si>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</si>
  <si>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</si>
  <si>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</si>
  <si>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</si>
  <si>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</si>
  <si>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</si>
  <si>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</si>
  <si>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</si>
  <si>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</si>
  <si>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</si>
  <si>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</si>
  <si>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</si>
  <si>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</si>
  <si>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</si>
  <si>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</si>
  <si>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</si>
  <si>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</si>
  <si>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</si>
  <si>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</si>
  <si>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</si>
  <si>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</si>
  <si>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</si>
  <si>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</si>
  <si>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</si>
  <si>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</si>
  <si>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</si>
  <si>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</si>
  <si>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</si>
  <si>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</si>
  <si>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</si>
  <si>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</si>
  <si>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</si>
  <si>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</si>
  <si>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</si>
  <si>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</si>
  <si>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</si>
  <si>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</si>
  <si>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</si>
  <si>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</si>
  <si>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</si>
  <si>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</si>
  <si>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</si>
  <si>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</si>
  <si>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</si>
  <si>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</si>
  <si>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</si>
  <si>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</si>
  <si>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</si>
  <si>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</si>
  <si>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</si>
  <si>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</si>
  <si>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</si>
  <si>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</si>
  <si>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</si>
  <si>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</si>
  <si>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</si>
  <si>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</si>
  <si>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</si>
  <si>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</si>
  <si>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</si>
  <si>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</si>
  <si>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</si>
  <si>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</si>
  <si>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</si>
  <si>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</si>
  <si>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</si>
  <si>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</si>
  <si>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</si>
  <si>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</si>
  <si>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</si>
  <si>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</si>
  <si>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</si>
  <si>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</si>
  <si>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</si>
  <si>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</si>
  <si>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</si>
  <si>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</si>
  <si>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</si>
  <si>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</si>
  <si>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</si>
  <si>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</si>
  <si>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</si>
  <si>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</si>
  <si>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</si>
  <si>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</si>
  <si>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</si>
  <si>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</si>
  <si>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</si>
  <si>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</si>
  <si>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</si>
  <si>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</si>
  <si>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</si>
  <si>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</si>
  <si>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</si>
  <si>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</si>
  <si>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</si>
  <si>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</si>
  <si>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</si>
  <si>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</si>
  <si>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</si>
  <si>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</si>
  <si>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</si>
  <si>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</si>
  <si>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</si>
  <si>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</si>
  <si>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</si>
  <si>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</si>
  <si>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</si>
  <si>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</si>
  <si>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</si>
  <si>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</si>
  <si>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</si>
  <si>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</si>
  <si>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</si>
  <si>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</si>
  <si>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</si>
  <si>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</si>
  <si>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</si>
  <si>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</si>
  <si>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</si>
  <si>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</si>
  <si>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</si>
  <si>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</si>
  <si>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</si>
  <si>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</si>
  <si>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</si>
  <si>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</si>
  <si>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</si>
  <si>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</si>
  <si>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</si>
  <si>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</si>
  <si>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</si>
  <si>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</si>
  <si>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</si>
  <si>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</si>
  <si>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</si>
  <si>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</si>
  <si>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</si>
  <si>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</si>
  <si>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</si>
  <si>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</si>
  <si>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</si>
  <si>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</si>
  <si>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</si>
  <si>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</si>
  <si>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</si>
  <si>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</si>
  <si>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</si>
  <si>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</si>
  <si>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</si>
  <si>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</si>
  <si>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</si>
  <si>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</si>
  <si>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</si>
  <si>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</si>
  <si>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</si>
  <si>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</si>
  <si>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</si>
  <si>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</si>
  <si>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</si>
  <si>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</si>
  <si>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</si>
  <si>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</si>
  <si>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</si>
  <si>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</si>
  <si>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</si>
  <si>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</si>
  <si>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</si>
  <si>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</si>
  <si>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</si>
  <si>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</si>
  <si>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</si>
  <si>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</si>
  <si>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</si>
  <si>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</si>
  <si>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</si>
  <si>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</si>
  <si>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</si>
  <si>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</si>
  <si>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</si>
  <si>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</si>
  <si>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</si>
  <si>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</si>
  <si>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</si>
  <si>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</si>
  <si>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</si>
  <si>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</si>
  <si>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</si>
  <si>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</si>
  <si>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</si>
  <si>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</si>
  <si>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</si>
  <si>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</si>
  <si>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</si>
  <si>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</si>
  <si>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</si>
  <si>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</si>
  <si>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</si>
  <si>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</si>
  <si>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</si>
  <si>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</si>
  <si>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</si>
  <si>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</si>
  <si>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</si>
  <si>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</si>
  <si>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</si>
  <si>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</si>
  <si>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</si>
  <si>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</si>
  <si>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</si>
  <si>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</si>
  <si>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</si>
  <si>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</si>
  <si>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</si>
  <si>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</si>
  <si>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</si>
  <si>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</si>
  <si>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</si>
  <si>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</si>
  <si>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</si>
  <si>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</si>
  <si>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</si>
  <si>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</si>
  <si>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</si>
  <si>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</si>
  <si>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</si>
  <si>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</si>
  <si>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</si>
  <si>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</si>
  <si>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</si>
  <si>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</si>
  <si>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</si>
  <si>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</si>
  <si>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</si>
  <si>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</si>
  <si>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</si>
  <si>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</si>
  <si>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</si>
  <si>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</si>
  <si>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</si>
  <si>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</si>
  <si>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</si>
  <si>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</si>
  <si>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</si>
  <si>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</si>
  <si>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</si>
  <si>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</si>
  <si>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</si>
  <si>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</si>
  <si>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</si>
  <si>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</si>
  <si>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</si>
  <si>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</si>
  <si>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</si>
  <si>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</si>
  <si>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</si>
  <si>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</si>
  <si>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</si>
  <si>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</si>
  <si>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</si>
  <si>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</si>
  <si>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</si>
  <si>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</si>
  <si>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</si>
  <si>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</si>
  <si>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</si>
  <si>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</si>
  <si>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</si>
  <si>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</si>
  <si>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</si>
  <si>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</si>
  <si>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</si>
  <si>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</si>
  <si>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</si>
  <si>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</si>
  <si>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</si>
  <si>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</si>
  <si>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</si>
  <si>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</si>
  <si>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</si>
  <si>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</si>
  <si>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</si>
  <si>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</si>
  <si>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</si>
  <si>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</si>
  <si>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</si>
  <si>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</si>
  <si>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</si>
  <si>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</si>
  <si>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</si>
  <si>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</si>
  <si>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</si>
  <si>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</si>
  <si>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</si>
  <si>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</si>
  <si>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</si>
  <si>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</si>
  <si>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</si>
  <si>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</si>
  <si>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</si>
  <si>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</si>
  <si>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</si>
  <si>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</si>
  <si>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</si>
  <si>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</si>
  <si>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</si>
  <si>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</si>
  <si>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</si>
  <si>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</si>
  <si>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</si>
  <si>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</si>
  <si>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</si>
  <si>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</si>
  <si>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</si>
  <si>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</si>
  <si>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</si>
  <si>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</si>
  <si>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</si>
  <si>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</si>
  <si>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</si>
  <si>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</si>
  <si>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</si>
  <si>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</si>
  <si>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</si>
  <si>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</si>
  <si>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</si>
  <si>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</si>
  <si>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</si>
  <si>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</si>
  <si>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</si>
  <si>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</si>
  <si>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</si>
  <si>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</si>
  <si>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</si>
  <si>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</si>
  <si>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</si>
  <si>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</si>
  <si>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</si>
  <si>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</si>
  <si>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</si>
  <si>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</si>
  <si>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</si>
  <si>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</si>
  <si>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</si>
  <si>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</si>
  <si>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</si>
  <si>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</si>
  <si>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</si>
  <si>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</si>
  <si>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</si>
  <si>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</si>
  <si>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</si>
  <si>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</si>
  <si>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</si>
  <si>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</si>
  <si>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</si>
  <si>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</si>
  <si>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</si>
  <si>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</si>
  <si>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</si>
  <si>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</si>
  <si>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</si>
  <si>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</si>
  <si>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</si>
  <si>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</si>
  <si>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</si>
  <si>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</si>
  <si>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</si>
  <si>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</si>
  <si>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</si>
  <si>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</si>
  <si>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</si>
  <si>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</si>
  <si>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</si>
  <si>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</si>
  <si>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</si>
  <si>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</si>
  <si>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</si>
  <si>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</si>
  <si>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</si>
  <si>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</si>
  <si>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</si>
  <si>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</si>
  <si>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</si>
  <si>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</si>
  <si>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</si>
  <si>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</si>
  <si>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</si>
  <si>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</si>
  <si>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</si>
  <si>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</si>
  <si>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</si>
  <si>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</si>
  <si>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</si>
  <si>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</si>
  <si>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</si>
  <si>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</si>
  <si>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</si>
  <si>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</si>
  <si>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</si>
  <si>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</si>
  <si>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</si>
  <si>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</si>
  <si>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</si>
  <si>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</si>
  <si>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</si>
  <si>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</si>
  <si>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</si>
  <si>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</si>
  <si>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</si>
  <si>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</si>
  <si>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</si>
  <si>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</si>
  <si>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</si>
  <si>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</si>
  <si>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</si>
  <si>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</si>
  <si>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</si>
  <si>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</si>
  <si>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</si>
  <si>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</si>
  <si>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</si>
  <si>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</si>
  <si>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</si>
  <si>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</si>
  <si>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</si>
  <si>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</si>
  <si>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</si>
  <si>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</si>
  <si>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</si>
  <si>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</si>
  <si>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</si>
  <si>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</si>
  <si>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</si>
  <si>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</si>
  <si>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</si>
  <si>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</si>
  <si>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</si>
  <si>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</si>
  <si>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</si>
  <si>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</si>
  <si>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</si>
  <si>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</si>
  <si>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</si>
  <si>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</si>
  <si>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</si>
  <si>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</si>
  <si>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</si>
  <si>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</si>
  <si>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</si>
  <si>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</si>
  <si>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</si>
  <si>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</si>
  <si>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</si>
  <si>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</si>
  <si>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</si>
  <si>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</si>
  <si>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</si>
  <si>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</si>
  <si>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</si>
  <si>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</si>
  <si>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</si>
  <si>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</si>
  <si>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</si>
  <si>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</si>
  <si>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</si>
  <si>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</si>
  <si>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</si>
  <si>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</si>
  <si>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</si>
  <si>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</si>
  <si>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</si>
  <si>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</si>
  <si>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</si>
  <si>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</si>
  <si>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</si>
  <si>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</si>
  <si>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</si>
  <si>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</si>
  <si>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</si>
  <si>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</si>
  <si>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</si>
  <si>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</si>
  <si>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</si>
  <si>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</si>
  <si>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</si>
  <si>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</si>
  <si>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</si>
  <si>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</si>
  <si>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</si>
  <si>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</si>
  <si>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</si>
  <si>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</si>
  <si>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</si>
  <si>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</si>
  <si>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</si>
  <si>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</si>
  <si>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</si>
  <si>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</si>
  <si>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</si>
  <si>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</si>
  <si>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</si>
  <si>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</si>
  <si>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</si>
  <si>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</si>
  <si>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</si>
  <si>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</si>
  <si>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</si>
  <si>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</si>
  <si>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</si>
  <si>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</si>
  <si>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</si>
  <si>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</si>
  <si>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</si>
  <si>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</si>
  <si>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</si>
  <si>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</si>
  <si>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</si>
  <si>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</si>
  <si>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</si>
  <si>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</si>
  <si>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</si>
  <si>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</si>
  <si>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</si>
  <si>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</si>
  <si>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</si>
  <si>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</si>
  <si>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</si>
  <si>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</si>
  <si>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</si>
  <si>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</si>
  <si>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</si>
  <si>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</si>
  <si>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</si>
  <si>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</si>
  <si>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</si>
  <si>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</si>
  <si>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</si>
  <si>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</si>
  <si>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</si>
  <si>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</si>
  <si>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</si>
  <si>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</si>
  <si>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</si>
  <si>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</si>
  <si>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</si>
  <si>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</si>
  <si>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</si>
  <si>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</si>
  <si>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</si>
  <si>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</si>
  <si>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</si>
  <si>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</si>
  <si>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</si>
  <si>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</si>
  <si>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</si>
  <si>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</si>
  <si>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</si>
  <si>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</si>
  <si>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</si>
  <si>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</si>
  <si>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</si>
  <si>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</si>
  <si>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</si>
  <si>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</si>
  <si>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</si>
  <si>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</si>
  <si>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</si>
  <si>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</si>
  <si>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</si>
  <si>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</si>
  <si>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</si>
  <si>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</si>
  <si>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</si>
  <si>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</si>
  <si>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</si>
  <si>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</si>
  <si>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</si>
  <si>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</si>
  <si>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</si>
  <si>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</si>
  <si>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</si>
  <si>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</si>
  <si>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</si>
  <si>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</si>
  <si>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</si>
  <si>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</si>
  <si>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</si>
  <si>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</si>
  <si>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</si>
  <si>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</si>
  <si>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</si>
  <si>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</si>
  <si>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</si>
  <si>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</si>
  <si>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</si>
  <si>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</si>
  <si>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</si>
  <si>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</si>
  <si>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</si>
  <si>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</si>
  <si>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</si>
  <si>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</si>
  <si>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</si>
  <si>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</si>
  <si>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</si>
  <si>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</si>
  <si>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</si>
  <si>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</si>
  <si>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</si>
  <si>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</si>
  <si>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</si>
  <si>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</si>
  <si>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</si>
  <si>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</si>
  <si>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</si>
  <si>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</si>
  <si>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</si>
  <si>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</si>
  <si>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</si>
  <si>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</si>
  <si>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</si>
  <si>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</si>
  <si>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</si>
  <si>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</si>
  <si>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</si>
  <si>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</si>
  <si>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</si>
  <si>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</si>
  <si>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</si>
  <si>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</si>
  <si>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</si>
  <si>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</si>
  <si>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</si>
  <si>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</si>
  <si>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</si>
  <si>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</si>
  <si>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</si>
  <si>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</si>
  <si>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</si>
  <si>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</si>
  <si>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</si>
  <si>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</si>
  <si>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</si>
  <si>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</si>
  <si>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</si>
  <si>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</si>
  <si>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</si>
  <si>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</si>
  <si>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</si>
  <si>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</si>
  <si>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</si>
  <si>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</si>
  <si>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</si>
  <si>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</si>
  <si>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</si>
  <si>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</si>
  <si>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</si>
  <si>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</si>
  <si>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</si>
  <si>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</si>
  <si>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</si>
  <si>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</si>
  <si>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</si>
  <si>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</si>
  <si>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</si>
  <si>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</si>
  <si>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</si>
  <si>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</si>
  <si>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</si>
  <si>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</si>
  <si>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</si>
  <si>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</si>
  <si>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</si>
  <si>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</si>
  <si>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</si>
  <si>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</si>
  <si>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</si>
  <si>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</si>
  <si>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</si>
  <si>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</si>
  <si>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</si>
  <si>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</si>
  <si>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</si>
  <si>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</si>
  <si>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</si>
  <si>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</si>
  <si>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</si>
  <si>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</si>
  <si>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</si>
  <si>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</si>
  <si>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</si>
  <si>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</si>
  <si>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</si>
  <si>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</si>
  <si>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</si>
  <si>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</si>
  <si>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</si>
  <si>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</si>
  <si>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</si>
  <si>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</si>
  <si>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</si>
  <si>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</si>
  <si>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</si>
  <si>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</si>
  <si>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</si>
  <si>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</si>
  <si>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</si>
  <si>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</si>
  <si>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</si>
  <si>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</si>
  <si>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</si>
  <si>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</si>
  <si>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</si>
  <si>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</si>
  <si>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</si>
  <si>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</si>
  <si>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</si>
  <si>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</si>
  <si>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</si>
  <si>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</si>
  <si>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</si>
  <si>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</si>
  <si>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</si>
  <si>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</si>
  <si>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</si>
  <si>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</si>
  <si>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</si>
  <si>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</si>
  <si>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</si>
  <si>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</si>
  <si>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</si>
  <si>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</si>
  <si>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</si>
  <si>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</si>
  <si>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</si>
  <si>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</si>
  <si>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</si>
  <si>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</si>
  <si>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</si>
  <si>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</si>
  <si>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</si>
  <si>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</si>
  <si>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</si>
  <si>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</si>
  <si>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</si>
  <si>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</si>
  <si>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</si>
  <si>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</si>
  <si>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</si>
  <si>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</si>
  <si>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</si>
  <si>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</si>
  <si>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</si>
  <si>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</si>
  <si>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</si>
  <si>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</si>
  <si>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</si>
  <si>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</si>
  <si>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</si>
  <si>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</si>
  <si>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</si>
  <si>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</si>
  <si>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</si>
  <si>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</si>
  <si>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</si>
  <si>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</si>
  <si>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</si>
  <si>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</si>
  <si>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</si>
  <si>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</si>
  <si>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</si>
  <si>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</si>
  <si>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</si>
  <si>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</si>
  <si>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</si>
  <si>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</si>
  <si>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</si>
  <si>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</si>
  <si>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</si>
  <si>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</si>
  <si>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</si>
  <si>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</si>
  <si>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</si>
  <si>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</si>
  <si>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</si>
  <si>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</si>
  <si>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</si>
  <si>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</si>
  <si>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</si>
  <si>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</si>
  <si>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</si>
  <si>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</si>
  <si>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</si>
  <si>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</si>
  <si>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</si>
  <si>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</si>
  <si>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</si>
  <si>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</si>
  <si>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</si>
  <si>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</si>
  <si>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</si>
  <si>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</si>
  <si>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</si>
  <si>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</si>
  <si>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</si>
  <si>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</si>
  <si>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</si>
  <si>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</si>
  <si>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</si>
  <si>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</si>
  <si>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</si>
  <si>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</si>
  <si>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</si>
  <si>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</si>
  <si>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</si>
  <si>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</si>
  <si>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</si>
  <si>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</si>
  <si>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</si>
  <si>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</si>
  <si>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</si>
  <si>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</si>
  <si>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</si>
  <si>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</si>
  <si>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</si>
  <si>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</si>
  <si>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</si>
  <si>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</si>
  <si>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</si>
  <si>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</si>
  <si>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</si>
  <si>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</si>
  <si>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</si>
  <si>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</si>
  <si>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</si>
  <si>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</si>
  <si>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</si>
  <si>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</si>
  <si>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</si>
  <si>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</si>
  <si>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</si>
  <si>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</si>
  <si>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</si>
  <si>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</si>
  <si>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</si>
  <si>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</si>
  <si>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</si>
  <si>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</si>
  <si>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</si>
  <si>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</si>
  <si>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</si>
  <si>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</si>
  <si>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</si>
  <si>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</si>
  <si>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</si>
  <si>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</si>
  <si>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</si>
  <si>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</si>
  <si>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</si>
  <si>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</si>
  <si>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</si>
  <si>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</si>
  <si>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</si>
  <si>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</si>
  <si>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</si>
  <si>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</si>
  <si>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</si>
  <si>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</si>
  <si>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</si>
  <si>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</si>
  <si>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</si>
  <si>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</si>
  <si>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</si>
  <si>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</si>
  <si>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</si>
  <si>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</si>
  <si>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</si>
  <si>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</si>
  <si>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</si>
  <si>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</si>
  <si>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</si>
  <si>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</si>
  <si>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</si>
  <si>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</si>
  <si>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</si>
  <si>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</si>
  <si>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</si>
  <si>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</si>
  <si>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</si>
  <si>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</si>
  <si>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</si>
  <si>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</si>
  <si>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</si>
  <si>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</si>
  <si>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</si>
  <si>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</si>
  <si>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</si>
  <si>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</si>
  <si>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</si>
  <si>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</si>
  <si>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</si>
  <si>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</si>
  <si>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</si>
  <si>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</si>
  <si>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</si>
  <si>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</si>
  <si>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</si>
  <si>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</si>
  <si>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</si>
  <si>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</si>
  <si>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</si>
  <si>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</si>
  <si>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</si>
  <si>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</si>
  <si>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</si>
  <si>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</si>
  <si>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</si>
  <si>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</si>
  <si>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</si>
  <si>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</si>
  <si>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</si>
  <si>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</si>
  <si>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</si>
  <si>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</si>
  <si>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</si>
  <si>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</si>
  <si>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</si>
  <si>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</si>
  <si>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</si>
  <si>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</si>
  <si>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</si>
  <si>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</si>
  <si>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</si>
  <si>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</si>
  <si>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</si>
  <si>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</si>
  <si>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</si>
  <si>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</si>
  <si>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</si>
  <si>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</si>
  <si>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</si>
  <si>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</si>
  <si>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</si>
  <si>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</si>
  <si>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</si>
  <si>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</si>
  <si>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</si>
  <si>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</si>
  <si>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</si>
  <si>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</si>
  <si>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</si>
  <si>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</si>
  <si>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</si>
  <si>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</si>
  <si>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</si>
  <si>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</si>
  <si>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</si>
  <si>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</si>
  <si>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</si>
  <si>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</si>
  <si>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</si>
  <si>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</si>
  <si>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</si>
  <si>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</si>
  <si>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</si>
  <si>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</si>
  <si>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</si>
  <si>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</si>
  <si>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</si>
  <si>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</si>
  <si>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</si>
  <si>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</si>
  <si>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</si>
  <si>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</si>
  <si>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</si>
  <si>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</si>
  <si>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</si>
  <si>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</si>
  <si>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</si>
  <si>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</si>
  <si>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</si>
  <si>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</si>
  <si>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Applicable identified Tin smelters include: Malaysia Smelting Corporation (MSC), Thaisarco and Jiangxi New Nanshan Technology Ltd. Element Solutions expects and requires its suppliers to comply with applicable laws and regulatory requirements to source Conflict Minerals only from conflict-free sources, and to support Rogers Corporation reporting and other legal obligations regarding the use of Conflict Minerals. These smelters have confirmed they source exclusively Conflict-Free material based on OECD due diligence and Dodd-Frank requirements.</t>
  </si>
  <si>
    <t>Asago</t>
  </si>
  <si>
    <t>Tony Depaola</t>
  </si>
  <si>
    <t>Sr. Director Strategic Sourcing</t>
  </si>
  <si>
    <t>Tony.Depaola@rogerscorp.com</t>
  </si>
  <si>
    <t>Advanced Electronics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</si>
</sst>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3"/>
      <c r="B2" s="38" t="s">
        <v>847</v>
      </c>
      <c r="C2" s="36"/>
      <c r="D2" s="206"/>
      <c r="E2" s="3"/>
      <c r="F2" s="36"/>
      <c r="G2" s="34"/>
    </row>
    <row r="3" spans="1:7">
      <c r="A3" s="373"/>
      <c r="B3" s="5" t="s">
        <v>839</v>
      </c>
      <c r="C3" s="6"/>
      <c r="D3" s="207"/>
      <c r="E3" s="3"/>
      <c r="F3" s="6"/>
      <c r="G3" s="34"/>
    </row>
    <row r="4" spans="1:7" ht="15.75">
      <c r="A4" s="373"/>
      <c r="B4" s="41" t="s">
        <v>849</v>
      </c>
      <c r="C4" s="7"/>
      <c r="D4" s="208"/>
      <c r="E4" s="3"/>
      <c r="F4" s="7"/>
      <c r="G4" s="34"/>
    </row>
    <row r="5" spans="1:7">
      <c r="A5" s="373"/>
      <c r="B5" s="40" t="s">
        <v>1040</v>
      </c>
      <c r="C5" s="4"/>
      <c r="D5" s="209"/>
      <c r="E5" s="3"/>
      <c r="F5" s="4"/>
      <c r="G5" s="34"/>
    </row>
    <row r="6" spans="1:7">
      <c r="A6" s="373"/>
      <c r="B6" s="8"/>
      <c r="C6" s="8"/>
      <c r="D6" s="210"/>
      <c r="E6" s="8"/>
      <c r="F6" s="8"/>
      <c r="G6" s="34"/>
    </row>
    <row r="7" spans="1:7">
      <c r="A7" s="373"/>
      <c r="B7" s="8"/>
      <c r="C7" s="8"/>
      <c r="D7" s="210"/>
      <c r="E7" s="8"/>
      <c r="F7" s="8"/>
      <c r="G7" s="34"/>
    </row>
    <row r="8" spans="1:7">
      <c r="A8" s="373"/>
      <c r="B8" s="8"/>
      <c r="C8" s="8"/>
      <c r="D8" s="210"/>
      <c r="E8" s="8"/>
      <c r="F8" s="8"/>
      <c r="G8" s="34"/>
    </row>
    <row r="9" spans="1:7">
      <c r="A9" s="373"/>
      <c r="B9" s="376" t="s">
        <v>850</v>
      </c>
      <c r="C9" s="376"/>
      <c r="D9" s="376"/>
      <c r="E9" s="376"/>
      <c r="F9" s="376"/>
      <c r="G9" s="34"/>
    </row>
    <row r="10" spans="1:7" ht="27" customHeight="1">
      <c r="A10" s="373"/>
      <c r="B10" s="377" t="s">
        <v>438</v>
      </c>
      <c r="C10" s="377"/>
      <c r="D10" s="377"/>
      <c r="E10" s="377"/>
      <c r="F10" s="377"/>
      <c r="G10" s="34"/>
    </row>
    <row r="11" spans="1:7" ht="27" customHeight="1">
      <c r="A11" s="373"/>
      <c r="B11" s="378"/>
      <c r="C11" s="378"/>
      <c r="D11" s="378"/>
      <c r="E11" s="378"/>
      <c r="F11" s="378"/>
      <c r="G11" s="34"/>
    </row>
    <row r="12" spans="1:7">
      <c r="A12" s="373"/>
      <c r="B12" s="42" t="s">
        <v>848</v>
      </c>
      <c r="C12" s="43" t="s">
        <v>851</v>
      </c>
      <c r="D12" s="211" t="s">
        <v>852</v>
      </c>
      <c r="E12" s="43" t="s">
        <v>612</v>
      </c>
      <c r="F12" s="43" t="s">
        <v>613</v>
      </c>
      <c r="G12" s="34"/>
    </row>
    <row r="13" spans="1:7" ht="33.75">
      <c r="A13" s="373"/>
      <c r="B13" s="2">
        <v>1</v>
      </c>
      <c r="C13" s="37" t="s">
        <v>1088</v>
      </c>
      <c r="D13" s="39" t="s">
        <v>876</v>
      </c>
      <c r="E13" s="194" t="s">
        <v>853</v>
      </c>
      <c r="F13" s="194"/>
      <c r="G13" s="34"/>
    </row>
    <row r="14" spans="1:7" ht="33.75">
      <c r="A14" s="373"/>
      <c r="B14" s="2">
        <v>2</v>
      </c>
      <c r="C14" s="37" t="s">
        <v>1088</v>
      </c>
      <c r="D14" s="39" t="s">
        <v>1025</v>
      </c>
      <c r="E14" s="194" t="s">
        <v>530</v>
      </c>
      <c r="F14" s="194" t="s">
        <v>531</v>
      </c>
      <c r="G14" s="34"/>
    </row>
    <row r="15" spans="1:7" ht="89.1" customHeight="1">
      <c r="A15" s="373"/>
      <c r="B15" s="358">
        <v>2.0099999999999998</v>
      </c>
      <c r="C15" s="370" t="s">
        <v>1088</v>
      </c>
      <c r="D15" s="379" t="s">
        <v>2265</v>
      </c>
      <c r="E15" s="195" t="s">
        <v>614</v>
      </c>
      <c r="F15" s="195" t="s">
        <v>617</v>
      </c>
      <c r="G15" s="34"/>
    </row>
    <row r="16" spans="1:7" ht="99" customHeight="1">
      <c r="A16" s="373"/>
      <c r="B16" s="359"/>
      <c r="C16" s="371"/>
      <c r="D16" s="380"/>
      <c r="E16" s="196"/>
      <c r="F16" s="196" t="s">
        <v>615</v>
      </c>
      <c r="G16" s="34"/>
    </row>
    <row r="17" spans="1:7" ht="63" customHeight="1">
      <c r="A17" s="373"/>
      <c r="B17" s="360"/>
      <c r="C17" s="372"/>
      <c r="D17" s="381"/>
      <c r="E17" s="37"/>
      <c r="F17" s="37" t="s">
        <v>616</v>
      </c>
      <c r="G17" s="34"/>
    </row>
    <row r="18" spans="1:7" ht="117" customHeight="1">
      <c r="A18" s="373"/>
      <c r="B18" s="358">
        <v>2.02</v>
      </c>
      <c r="C18" s="370" t="s">
        <v>1088</v>
      </c>
      <c r="D18" s="379" t="s">
        <v>2266</v>
      </c>
      <c r="E18" s="195" t="s">
        <v>439</v>
      </c>
      <c r="F18" s="195" t="s">
        <v>525</v>
      </c>
      <c r="G18" s="34"/>
    </row>
    <row r="19" spans="1:7" ht="71.099999999999994" customHeight="1">
      <c r="A19" s="373"/>
      <c r="B19" s="359"/>
      <c r="C19" s="371"/>
      <c r="D19" s="380"/>
      <c r="E19" s="196" t="s">
        <v>529</v>
      </c>
      <c r="F19" s="196" t="s">
        <v>440</v>
      </c>
      <c r="G19" s="34"/>
    </row>
    <row r="20" spans="1:7" ht="90.75" customHeight="1">
      <c r="A20" s="373"/>
      <c r="B20" s="359"/>
      <c r="C20" s="371"/>
      <c r="D20" s="380"/>
      <c r="E20" s="196"/>
      <c r="F20" s="196" t="s">
        <v>619</v>
      </c>
      <c r="G20" s="34"/>
    </row>
    <row r="21" spans="1:7" ht="74.25" customHeight="1">
      <c r="A21" s="373"/>
      <c r="B21" s="360"/>
      <c r="C21" s="372"/>
      <c r="D21" s="381"/>
      <c r="E21" s="37"/>
      <c r="F21" s="37" t="s">
        <v>618</v>
      </c>
      <c r="G21" s="34"/>
    </row>
    <row r="22" spans="1:7" ht="90" customHeight="1">
      <c r="A22" s="373"/>
      <c r="B22" s="364">
        <v>2.0299999999999998</v>
      </c>
      <c r="C22" s="364" t="s">
        <v>822</v>
      </c>
      <c r="D22" s="367" t="s">
        <v>2267</v>
      </c>
      <c r="E22" s="370" t="s">
        <v>437</v>
      </c>
      <c r="F22" s="195" t="s">
        <v>460</v>
      </c>
      <c r="G22" s="34"/>
    </row>
    <row r="23" spans="1:7" ht="109.5" customHeight="1">
      <c r="A23" s="373"/>
      <c r="B23" s="365"/>
      <c r="C23" s="365"/>
      <c r="D23" s="368"/>
      <c r="E23" s="371"/>
      <c r="F23" s="196" t="s">
        <v>823</v>
      </c>
      <c r="G23" s="34"/>
    </row>
    <row r="24" spans="1:7" ht="74.25" customHeight="1">
      <c r="A24" s="373"/>
      <c r="B24" s="366"/>
      <c r="C24" s="366"/>
      <c r="D24" s="369"/>
      <c r="E24" s="372"/>
      <c r="F24" s="37" t="s">
        <v>436</v>
      </c>
      <c r="G24" s="34"/>
    </row>
    <row r="25" spans="1:7" ht="72" customHeight="1">
      <c r="A25" s="373"/>
      <c r="B25" s="2" t="s">
        <v>458</v>
      </c>
      <c r="C25" s="37" t="s">
        <v>459</v>
      </c>
      <c r="D25" s="39" t="s">
        <v>2268</v>
      </c>
      <c r="E25" s="37" t="s">
        <v>2263</v>
      </c>
      <c r="F25" s="37" t="s">
        <v>461</v>
      </c>
      <c r="G25" s="34"/>
    </row>
    <row r="26" spans="1:7" ht="98.1" customHeight="1">
      <c r="A26" s="373"/>
      <c r="B26" s="361">
        <v>3</v>
      </c>
      <c r="C26" s="358" t="s">
        <v>70</v>
      </c>
      <c r="D26" s="379" t="s">
        <v>2269</v>
      </c>
      <c r="E26" s="370" t="s">
        <v>0</v>
      </c>
      <c r="F26" s="195" t="s">
        <v>64</v>
      </c>
      <c r="G26" s="34"/>
    </row>
    <row r="27" spans="1:7" ht="90" customHeight="1">
      <c r="A27" s="373"/>
      <c r="B27" s="362"/>
      <c r="C27" s="359"/>
      <c r="D27" s="380"/>
      <c r="E27" s="371"/>
      <c r="F27" s="196" t="s">
        <v>59</v>
      </c>
      <c r="G27" s="34"/>
    </row>
    <row r="28" spans="1:7" ht="19.350000000000001" customHeight="1">
      <c r="A28" s="373"/>
      <c r="B28" s="362"/>
      <c r="C28" s="359"/>
      <c r="D28" s="380"/>
      <c r="E28" s="371"/>
      <c r="F28" s="196" t="s">
        <v>60</v>
      </c>
      <c r="G28" s="34"/>
    </row>
    <row r="29" spans="1:7" ht="74.45" customHeight="1">
      <c r="A29" s="373"/>
      <c r="B29" s="362"/>
      <c r="C29" s="359"/>
      <c r="D29" s="380"/>
      <c r="E29" s="371"/>
      <c r="F29" s="196" t="s">
        <v>61</v>
      </c>
      <c r="G29" s="34"/>
    </row>
    <row r="30" spans="1:7" ht="62.45" customHeight="1">
      <c r="A30" s="373"/>
      <c r="B30" s="362"/>
      <c r="C30" s="359"/>
      <c r="D30" s="380"/>
      <c r="E30" s="371"/>
      <c r="F30" s="196" t="s">
        <v>62</v>
      </c>
      <c r="G30" s="34"/>
    </row>
    <row r="31" spans="1:7" ht="81" customHeight="1">
      <c r="A31" s="373"/>
      <c r="B31" s="362"/>
      <c r="C31" s="359"/>
      <c r="D31" s="380"/>
      <c r="E31" s="371"/>
      <c r="F31" s="196" t="s">
        <v>63</v>
      </c>
      <c r="G31" s="34"/>
    </row>
    <row r="32" spans="1:7" ht="48.75" customHeight="1">
      <c r="A32" s="373"/>
      <c r="B32" s="362"/>
      <c r="C32" s="359"/>
      <c r="D32" s="380"/>
      <c r="E32" s="371"/>
      <c r="F32" s="196" t="s">
        <v>66</v>
      </c>
      <c r="G32" s="34"/>
    </row>
    <row r="33" spans="1:7" ht="98.45" customHeight="1">
      <c r="A33" s="373"/>
      <c r="B33" s="362"/>
      <c r="C33" s="359"/>
      <c r="D33" s="380"/>
      <c r="E33" s="371"/>
      <c r="F33" s="196" t="s">
        <v>65</v>
      </c>
      <c r="G33" s="34"/>
    </row>
    <row r="34" spans="1:7" ht="89.1" customHeight="1">
      <c r="A34" s="373"/>
      <c r="B34" s="362"/>
      <c r="C34" s="359"/>
      <c r="D34" s="380"/>
      <c r="E34" s="371"/>
      <c r="F34" s="196" t="s">
        <v>67</v>
      </c>
      <c r="G34" s="34"/>
    </row>
    <row r="35" spans="1:7" ht="29.1" customHeight="1">
      <c r="A35" s="373"/>
      <c r="B35" s="362"/>
      <c r="C35" s="359"/>
      <c r="D35" s="380"/>
      <c r="E35" s="371"/>
      <c r="F35" s="196" t="s">
        <v>68</v>
      </c>
      <c r="G35" s="34"/>
    </row>
    <row r="36" spans="1:7" ht="126.75">
      <c r="A36" s="373"/>
      <c r="B36" s="363"/>
      <c r="C36" s="360"/>
      <c r="D36" s="381"/>
      <c r="E36" s="372"/>
      <c r="F36" s="197" t="s">
        <v>69</v>
      </c>
      <c r="G36" s="34"/>
    </row>
    <row r="37" spans="1:7" ht="112.5">
      <c r="A37" s="373"/>
      <c r="B37" s="170">
        <v>3.01</v>
      </c>
      <c r="C37" s="171" t="s">
        <v>70</v>
      </c>
      <c r="D37" s="39" t="s">
        <v>2270</v>
      </c>
      <c r="E37" s="198" t="s">
        <v>1328</v>
      </c>
      <c r="F37" s="199" t="s">
        <v>1434</v>
      </c>
      <c r="G37" s="34"/>
    </row>
    <row r="38" spans="1:7" ht="101.25">
      <c r="A38" s="373"/>
      <c r="B38" s="170">
        <v>3.02</v>
      </c>
      <c r="C38" s="171" t="s">
        <v>1361</v>
      </c>
      <c r="D38" s="39" t="s">
        <v>2271</v>
      </c>
      <c r="E38" s="198" t="s">
        <v>1376</v>
      </c>
      <c r="F38" s="199" t="s">
        <v>1435</v>
      </c>
      <c r="G38" s="34"/>
    </row>
    <row r="39" spans="1:7" ht="101.25">
      <c r="A39" s="373"/>
      <c r="B39" s="180">
        <v>4</v>
      </c>
      <c r="C39" s="179" t="s">
        <v>1531</v>
      </c>
      <c r="D39" s="39" t="s">
        <v>2272</v>
      </c>
      <c r="E39" s="37" t="s">
        <v>2215</v>
      </c>
      <c r="F39" s="37" t="s">
        <v>1532</v>
      </c>
      <c r="G39" s="34"/>
    </row>
    <row r="40" spans="1:7" ht="56.25">
      <c r="A40" s="373"/>
      <c r="B40" s="170">
        <v>4.01</v>
      </c>
      <c r="C40" s="179" t="s">
        <v>1531</v>
      </c>
      <c r="D40" s="39" t="s">
        <v>2274</v>
      </c>
      <c r="E40" s="37" t="s">
        <v>2229</v>
      </c>
      <c r="F40" s="37" t="s">
        <v>2233</v>
      </c>
      <c r="G40" s="34"/>
    </row>
    <row r="41" spans="1:7" ht="56.25">
      <c r="A41" s="373"/>
      <c r="B41" s="170" t="s">
        <v>2261</v>
      </c>
      <c r="C41" s="179" t="s">
        <v>1531</v>
      </c>
      <c r="D41" s="39" t="s">
        <v>2273</v>
      </c>
      <c r="E41" s="37" t="s">
        <v>2264</v>
      </c>
      <c r="F41" s="37" t="s">
        <v>2262</v>
      </c>
      <c r="G41" s="34"/>
    </row>
    <row r="42" spans="1:7" ht="56.25">
      <c r="A42" s="373"/>
      <c r="B42" s="170" t="s">
        <v>2299</v>
      </c>
      <c r="C42" s="179" t="s">
        <v>1531</v>
      </c>
      <c r="D42" s="39" t="s">
        <v>2306</v>
      </c>
      <c r="E42" s="37" t="s">
        <v>2263</v>
      </c>
      <c r="F42" s="37" t="s">
        <v>2300</v>
      </c>
      <c r="G42" s="34"/>
    </row>
    <row r="43" spans="1:7" ht="123.75">
      <c r="A43" s="373"/>
      <c r="B43" s="191">
        <v>4.0999999999999996</v>
      </c>
      <c r="C43" s="179" t="s">
        <v>2305</v>
      </c>
      <c r="D43" s="192">
        <v>42867</v>
      </c>
      <c r="E43" s="200" t="s">
        <v>2308</v>
      </c>
      <c r="F43" s="37" t="s">
        <v>2307</v>
      </c>
      <c r="G43" s="34"/>
    </row>
    <row r="44" spans="1:7" ht="78.75">
      <c r="A44" s="373"/>
      <c r="B44" s="191">
        <v>4.2</v>
      </c>
      <c r="C44" s="179" t="s">
        <v>2305</v>
      </c>
      <c r="D44" s="192">
        <v>42704</v>
      </c>
      <c r="E44" s="200" t="s">
        <v>2510</v>
      </c>
      <c r="F44" s="37" t="s">
        <v>2485</v>
      </c>
      <c r="G44" s="34"/>
    </row>
    <row r="45" spans="1:7" ht="157.5">
      <c r="A45" s="373"/>
      <c r="B45" s="240">
        <v>5</v>
      </c>
      <c r="C45" s="179" t="s">
        <v>2305</v>
      </c>
      <c r="D45" s="192">
        <v>42867</v>
      </c>
      <c r="E45" s="200" t="s">
        <v>12917</v>
      </c>
      <c r="F45" s="37" t="s">
        <v>12639</v>
      </c>
      <c r="G45" s="34"/>
    </row>
    <row r="46" spans="1:7" ht="45">
      <c r="A46" s="373"/>
      <c r="B46" s="191">
        <v>5.01</v>
      </c>
      <c r="C46" s="179" t="s">
        <v>2305</v>
      </c>
      <c r="D46" s="192">
        <v>42907</v>
      </c>
      <c r="E46" s="200" t="s">
        <v>12935</v>
      </c>
      <c r="F46" s="37" t="s">
        <v>12639</v>
      </c>
      <c r="G46" s="34"/>
    </row>
    <row r="47" spans="1:7" ht="67.5">
      <c r="A47" s="373"/>
      <c r="B47" s="191">
        <v>5.0999999999999996</v>
      </c>
      <c r="C47" s="179" t="s">
        <v>2305</v>
      </c>
      <c r="D47" s="192">
        <v>43070</v>
      </c>
      <c r="E47" s="200" t="s">
        <v>13129</v>
      </c>
      <c r="F47" s="37" t="s">
        <v>13130</v>
      </c>
      <c r="G47" s="34"/>
    </row>
    <row r="48" spans="1:7" ht="56.25">
      <c r="A48" s="373"/>
      <c r="B48" s="191">
        <v>5.1100000000000003</v>
      </c>
      <c r="C48" s="179" t="s">
        <v>13371</v>
      </c>
      <c r="D48" s="192">
        <v>43217</v>
      </c>
      <c r="E48" s="200" t="s">
        <v>13499</v>
      </c>
      <c r="F48" s="37" t="s">
        <v>13405</v>
      </c>
      <c r="G48" s="34"/>
    </row>
    <row r="49" spans="1:7" ht="56.25">
      <c r="A49" s="373"/>
      <c r="B49" s="191">
        <v>5.12</v>
      </c>
      <c r="C49" s="179" t="s">
        <v>13371</v>
      </c>
      <c r="D49" s="192">
        <v>43581</v>
      </c>
      <c r="E49" s="200" t="s">
        <v>13499</v>
      </c>
      <c r="F49" s="37" t="s">
        <v>14064</v>
      </c>
      <c r="G49" s="34"/>
    </row>
    <row r="50" spans="1:7" ht="78.75">
      <c r="A50" s="373"/>
      <c r="B50" s="240">
        <v>6</v>
      </c>
      <c r="C50" s="179" t="s">
        <v>13371</v>
      </c>
      <c r="D50" s="192">
        <v>43964</v>
      </c>
      <c r="E50" s="200" t="s">
        <v>14291</v>
      </c>
      <c r="F50" s="37" t="s">
        <v>14074</v>
      </c>
      <c r="G50" s="34"/>
    </row>
    <row r="51" spans="1:7" ht="45">
      <c r="A51" s="373"/>
      <c r="B51" s="191">
        <v>6.01</v>
      </c>
      <c r="C51" s="179" t="s">
        <v>13371</v>
      </c>
      <c r="D51" s="192">
        <v>43970</v>
      </c>
      <c r="E51" s="200" t="s">
        <v>15309</v>
      </c>
      <c r="F51" s="200" t="s">
        <v>14074</v>
      </c>
      <c r="G51" s="34"/>
    </row>
    <row r="52" spans="1:7" ht="45">
      <c r="A52" s="373"/>
      <c r="B52" s="191">
        <v>6.1</v>
      </c>
      <c r="C52" s="179" t="s">
        <v>13371</v>
      </c>
      <c r="D52" s="192">
        <v>44314</v>
      </c>
      <c r="E52" s="200" t="s">
        <v>15314</v>
      </c>
      <c r="F52" s="200" t="s">
        <v>15319</v>
      </c>
      <c r="G52" s="34"/>
    </row>
    <row r="53" spans="1:7" ht="13.5" thickBot="1">
      <c r="A53" s="374"/>
      <c r="B53" s="375" t="str">
        <f ca="1">OFFSET(L!$C$1,MATCH("General"&amp;"Cpy",L!$A:$A,0)-1,SL,,)</f>
        <v>© 2021 Responsible Minerals Initiative. All rights reserved.</v>
      </c>
      <c r="C53" s="375"/>
      <c r="D53" s="375"/>
      <c r="E53" s="375"/>
      <c r="F53" s="37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2021 Responsible Minerals Initiative. All rights reserved.</v>
      </c>
      <c r="C32" s="385"/>
      <c r="D32" s="386"/>
      <c r="E32" s="128"/>
    </row>
    <row r="33" spans="1:4" ht="13.5" thickBot="1">
      <c r="A33" s="88"/>
      <c r="B33" s="183"/>
      <c r="C33" s="183"/>
      <c r="D33" s="387"/>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15606</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496</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 (*)</v>
      </c>
      <c r="C10" s="151"/>
      <c r="D10" s="429" t="s">
        <v>15616</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15607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15608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15609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2" t="s">
        <v>15613</v>
      </c>
      <c r="E18" s="413"/>
      <c r="F18" s="413"/>
      <c r="G18" s="413"/>
      <c r="H18" s="413"/>
      <c r="I18" s="413"/>
      <c r="J18" s="4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15614</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15615</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v>44412</v>
      </c>
      <c r="E22" s="44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488</v>
      </c>
      <c r="E39" s="389"/>
      <c r="F39" s="58"/>
      <c r="G39" s="390" t="s">
        <v>15611</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0" t="s">
        <v>15611</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v>1</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15610</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15250</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488</v>
      </c>
      <c r="E85" s="398"/>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14215</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2021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9" priority="63" stopIfTrue="1">
      <formula>AND(OR($D$26="No",AND($D$26="Yes",$D$32="No")),OR($D$27="No",AND($D$27="Yes",$D$33="No")),OR($D$28="No",AND($D$28="Yes",$D$34="No")),OR($D$29="No",AND($D$29="Yes",$D$35="No")))</formula>
    </cfRule>
    <cfRule type="expression" dxfId="118" priority="64" stopIfTrue="1">
      <formula>IF(D75="",TRUE)</formula>
    </cfRule>
  </conditionalFormatting>
  <conditionalFormatting sqref="G77:J77">
    <cfRule type="expression" dxfId="117" priority="35" stopIfTrue="1">
      <formula>IF(AND($D$77="Yes",$G$77=""),TRUE)</formula>
    </cfRule>
  </conditionalFormatting>
  <conditionalFormatting sqref="D26:E26">
    <cfRule type="expression" dxfId="116" priority="115" stopIfTrue="1">
      <formula>IF($D$26="",TRUE)</formula>
    </cfRule>
  </conditionalFormatting>
  <conditionalFormatting sqref="D27:E27">
    <cfRule type="expression" dxfId="115" priority="122" stopIfTrue="1">
      <formula>IF($D$27="",TRUE)</formula>
    </cfRule>
  </conditionalFormatting>
  <conditionalFormatting sqref="D28:E28">
    <cfRule type="expression" dxfId="114" priority="123" stopIfTrue="1">
      <formula>IF($D$28="",TRUE)</formula>
    </cfRule>
  </conditionalFormatting>
  <conditionalFormatting sqref="D29:E29">
    <cfRule type="expression" dxfId="113" priority="124" stopIfTrue="1">
      <formula>IF($D$29="",TRUE)</formula>
    </cfRule>
  </conditionalFormatting>
  <conditionalFormatting sqref="D8:J8">
    <cfRule type="expression" dxfId="112" priority="129" stopIfTrue="1">
      <formula>IF($D$8="",TRUE)</formula>
    </cfRule>
  </conditionalFormatting>
  <conditionalFormatting sqref="D9:G9">
    <cfRule type="expression" dxfId="111" priority="130" stopIfTrue="1">
      <formula>IF($D$9="",TRUE)</formula>
    </cfRule>
  </conditionalFormatting>
  <conditionalFormatting sqref="D15:J15">
    <cfRule type="expression" dxfId="110" priority="131" stopIfTrue="1">
      <formula>IF($D$15="",TRUE)</formula>
    </cfRule>
  </conditionalFormatting>
  <conditionalFormatting sqref="D16:J16">
    <cfRule type="expression" dxfId="109" priority="132" stopIfTrue="1">
      <formula>IF($D$16="",TRUE)</formula>
    </cfRule>
  </conditionalFormatting>
  <conditionalFormatting sqref="D17:J17">
    <cfRule type="expression" dxfId="108" priority="133" stopIfTrue="1">
      <formula>IF($D$17="",TRUE)</formula>
    </cfRule>
  </conditionalFormatting>
  <conditionalFormatting sqref="D18:J18">
    <cfRule type="expression" dxfId="107" priority="134" stopIfTrue="1">
      <formula>IF($D$18="",TRUE)</formula>
    </cfRule>
  </conditionalFormatting>
  <conditionalFormatting sqref="D22:E22">
    <cfRule type="expression" dxfId="106" priority="137" stopIfTrue="1">
      <formula>IF($D$22="",TRUE)</formula>
    </cfRule>
  </conditionalFormatting>
  <conditionalFormatting sqref="D10:J10">
    <cfRule type="expression" dxfId="105" priority="34" stopIfTrue="1">
      <formula>IF($D$9=$Q$9,TRUE)</formula>
    </cfRule>
    <cfRule type="expression" dxfId="104" priority="144" stopIfTrue="1">
      <formula>IF(AND($D$10="",$D$9=$R$9),TRUE)</formula>
    </cfRule>
  </conditionalFormatting>
  <conditionalFormatting sqref="D34:E34 D40:E40 D52:E52 D58:E58 D64:E64 D70:E70">
    <cfRule type="expression" dxfId="103" priority="27" stopIfTrue="1">
      <formula>$P$28=""</formula>
    </cfRule>
  </conditionalFormatting>
  <conditionalFormatting sqref="D35:E35 D41:E41 D53:E53 D59:E59 D65:E65 D71:E71">
    <cfRule type="expression" dxfId="102" priority="142" stopIfTrue="1">
      <formula>$P$29=""</formula>
    </cfRule>
  </conditionalFormatting>
  <conditionalFormatting sqref="D32:E32">
    <cfRule type="expression" dxfId="101" priority="120" stopIfTrue="1">
      <formula>$P$26=""</formula>
    </cfRule>
  </conditionalFormatting>
  <conditionalFormatting sqref="D32:E32">
    <cfRule type="expression" dxfId="100" priority="33" stopIfTrue="1">
      <formula>IF(AND(OR($D$26="Yes",$D$26=""),$D$32=""),1,0)</formula>
    </cfRule>
  </conditionalFormatting>
  <conditionalFormatting sqref="D38 D50 D56 D62 D68">
    <cfRule type="expression" dxfId="99" priority="29" stopIfTrue="1">
      <formula>$P$32=""</formula>
    </cfRule>
  </conditionalFormatting>
  <conditionalFormatting sqref="D39:E39 D51 D57 D63 D69">
    <cfRule type="expression" dxfId="98" priority="28" stopIfTrue="1">
      <formula>$P$33=""</formula>
    </cfRule>
  </conditionalFormatting>
  <conditionalFormatting sqref="D40 D52 D58 D64 D70">
    <cfRule type="expression" dxfId="97" priority="18" stopIfTrue="1">
      <formula>$P$34=""</formula>
    </cfRule>
    <cfRule type="expression" dxfId="96" priority="140" stopIfTrue="1">
      <formula>IF(AND(OR($D$28="Yes",$D$28=""),D40=""),1,0)</formula>
    </cfRule>
  </conditionalFormatting>
  <conditionalFormatting sqref="D41 D53 D59 D65 D71">
    <cfRule type="expression" dxfId="95" priority="26" stopIfTrue="1">
      <formula>$P$35=""</formula>
    </cfRule>
  </conditionalFormatting>
  <conditionalFormatting sqref="D38:E38 D50:E50 D56:E56 D62:E62 D68:E68">
    <cfRule type="expression" dxfId="94" priority="31" stopIfTrue="1">
      <formula>$P$26=""</formula>
    </cfRule>
    <cfRule type="expression" dxfId="93" priority="32" stopIfTrue="1">
      <formula>IF(AND(OR($D$26="Yes",$D$26=""),D38=""),1,0)</formula>
    </cfRule>
  </conditionalFormatting>
  <conditionalFormatting sqref="G85:J85">
    <cfRule type="expression" dxfId="92" priority="25" stopIfTrue="1">
      <formula>IF(AND($D$85="Yes, using other format (describe)",$G$85=""),TRUE)</formula>
    </cfRule>
  </conditionalFormatting>
  <conditionalFormatting sqref="D39:E39 D51:E51 D57:E57 D63:E63 D69:E69">
    <cfRule type="expression" dxfId="91" priority="138" stopIfTrue="1">
      <formula>$P$39=""</formula>
    </cfRule>
    <cfRule type="expression" dxfId="90" priority="139" stopIfTrue="1">
      <formula>IF(AND(OR($D$27="Yes",$D$27=""),D39=""),1,0)</formula>
    </cfRule>
  </conditionalFormatting>
  <conditionalFormatting sqref="D33:E33">
    <cfRule type="expression" dxfId="89" priority="20" stopIfTrue="1">
      <formula>IF(AND(OR($D$27="Yes",$D$27=""),$D$33=""),1,0)</formula>
    </cfRule>
    <cfRule type="expression" dxfId="88" priority="21" stopIfTrue="1">
      <formula>$P$27=""</formula>
    </cfRule>
  </conditionalFormatting>
  <conditionalFormatting sqref="D34:E34">
    <cfRule type="expression" dxfId="87" priority="141" stopIfTrue="1">
      <formula>IF(AND(OR($D$28="Yes",$D$28=""),$D$34=""),1,0)</formula>
    </cfRule>
  </conditionalFormatting>
  <conditionalFormatting sqref="D41:E41 D53:E53 D59:E59 D65:E65 D71:E71">
    <cfRule type="expression" dxfId="86" priority="143" stopIfTrue="1">
      <formula>IF(AND(OR($D$29="Yes",$D$29=""),D41=""),1,0)</formula>
    </cfRule>
  </conditionalFormatting>
  <conditionalFormatting sqref="D35:E35">
    <cfRule type="expression" dxfId="85" priority="17" stopIfTrue="1">
      <formula>IF(AND(OR($D$29="Yes",$D$29=""),$D$35=""),1,0)</formula>
    </cfRule>
  </conditionalFormatting>
  <conditionalFormatting sqref="D20:J20">
    <cfRule type="expression" dxfId="84" priority="13" stopIfTrue="1">
      <formula>IF($D$20="",TRUE)</formula>
    </cfRule>
  </conditionalFormatting>
  <conditionalFormatting sqref="D46:E46">
    <cfRule type="expression" dxfId="83" priority="3" stopIfTrue="1">
      <formula>$P$28=""</formula>
    </cfRule>
  </conditionalFormatting>
  <conditionalFormatting sqref="D47:E47">
    <cfRule type="expression" dxfId="82" priority="11" stopIfTrue="1">
      <formula>$P$29=""</formula>
    </cfRule>
  </conditionalFormatting>
  <conditionalFormatting sqref="D44">
    <cfRule type="expression" dxfId="81" priority="5" stopIfTrue="1">
      <formula>$P$32=""</formula>
    </cfRule>
  </conditionalFormatting>
  <conditionalFormatting sqref="D45">
    <cfRule type="expression" dxfId="80" priority="4" stopIfTrue="1">
      <formula>$P$33=""</formula>
    </cfRule>
  </conditionalFormatting>
  <conditionalFormatting sqref="D46">
    <cfRule type="expression" dxfId="79" priority="1" stopIfTrue="1">
      <formula>$P$34=""</formula>
    </cfRule>
    <cfRule type="expression" dxfId="78" priority="10" stopIfTrue="1">
      <formula>IF(AND(OR($D$28="Yes",$D$28=""),D46=""),1,0)</formula>
    </cfRule>
  </conditionalFormatting>
  <conditionalFormatting sqref="D47">
    <cfRule type="expression" dxfId="77" priority="2" stopIfTrue="1">
      <formula>$P$35=""</formula>
    </cfRule>
  </conditionalFormatting>
  <conditionalFormatting sqref="D44:E44">
    <cfRule type="expression" dxfId="76" priority="6" stopIfTrue="1">
      <formula>$P$26=""</formula>
    </cfRule>
    <cfRule type="expression" dxfId="75" priority="7" stopIfTrue="1">
      <formula>IF(AND(OR($D$26="Yes",$D$26=""),D44=""),1,0)</formula>
    </cfRule>
  </conditionalFormatting>
  <conditionalFormatting sqref="D45:E45">
    <cfRule type="expression" dxfId="74" priority="8" stopIfTrue="1">
      <formula>$P$39=""</formula>
    </cfRule>
    <cfRule type="expression" dxfId="73" priority="9" stopIfTrue="1">
      <formula>IF(AND(OR($D$27="Yes",$D$27=""),D45=""),1,0)</formula>
    </cfRule>
  </conditionalFormatting>
  <conditionalFormatting sqref="D47:E47">
    <cfRule type="expression" dxfId="7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0" zoomScaleNormal="80" zoomScalePageLayoutView="55" workbookViewId="0">
      <pane ySplit="4" topLeftCell="A5" activePane="bottomLeft" state="frozen"/>
      <selection pane="bottomLeft" activeCell="M3" sqref="M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3.9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354" t="s">
        <v>49</v>
      </c>
      <c r="D5" s="278"/>
      <c r="E5" s="215" t="s">
        <v>2463</v>
      </c>
      <c r="F5" s="215" t="s">
        <v>766</v>
      </c>
      <c r="G5" s="215" t="s">
        <v>13459</v>
      </c>
      <c r="H5" s="355">
        <v>0</v>
      </c>
      <c r="I5" s="356" t="s">
        <v>1773</v>
      </c>
      <c r="J5" s="356" t="s">
        <v>1749</v>
      </c>
      <c r="K5" s="357"/>
      <c r="L5" s="357"/>
      <c r="M5" s="357"/>
      <c r="N5" s="357"/>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si="1">IF(AND(C5="Smelter not listed",OR(LEN(D5)=0,LEN(E5)=0)),1,0)</f>
        <v>0</v>
      </c>
      <c r="Y5" s="271"/>
      <c r="Z5" s="271"/>
      <c r="AB5" s="273" t="str">
        <f t="shared" ref="AB5" si="2">B5&amp;C5</f>
        <v>TinAlpha</v>
      </c>
    </row>
    <row r="6" spans="1:34" s="272" customFormat="1" ht="20.100000000000001" customHeight="1">
      <c r="A6" s="324"/>
      <c r="B6" s="215" t="s">
        <v>1131</v>
      </c>
      <c r="C6" s="354" t="s">
        <v>1033</v>
      </c>
      <c r="D6" s="278"/>
      <c r="E6" s="215" t="s">
        <v>1096</v>
      </c>
      <c r="F6" s="215" t="s">
        <v>775</v>
      </c>
      <c r="G6" s="215" t="s">
        <v>13459</v>
      </c>
      <c r="H6" s="355">
        <v>0</v>
      </c>
      <c r="I6" s="356" t="s">
        <v>1797</v>
      </c>
      <c r="J6" s="356" t="s">
        <v>1683</v>
      </c>
      <c r="K6" s="357"/>
      <c r="L6" s="357"/>
      <c r="M6" s="357"/>
      <c r="N6" s="357"/>
      <c r="O6" s="268"/>
      <c r="P6" s="218"/>
      <c r="Q6" s="269"/>
      <c r="R6" s="215" t="str">
        <f ca="1">IF(ISERROR($V6),"",OFFSET('Smelter Look-up'!$C$4,$V6-4,0)&amp;"")</f>
        <v>Mineracao Taboca S.A.</v>
      </c>
      <c r="S6" s="222" t="str">
        <f t="shared" ref="S6:S33" ca="1" si="3">IF(B6="","",IF(ISERROR(MATCH($E6,CL,0)),"Unknown",INDIRECT("'C'!$A$"&amp;MATCH($E6,CL,0)+1)))</f>
        <v>BR</v>
      </c>
      <c r="T6" s="222" t="str">
        <f ca="1">IF(B6="","",IF(ISERROR(MATCH($J6,SorP!$B$1:$B$6230,0)),"",INDIRECT("'SorP'!$A$"&amp;MATCH($J6,SorP!$B$1:$B$6230,0))))</f>
        <v>BR-SP</v>
      </c>
      <c r="U6" s="238"/>
      <c r="V6" s="270">
        <f>IF(C6="",NA(),MATCH($B6&amp;$C6,'Smelter Look-up'!$J:$J,0))</f>
        <v>457</v>
      </c>
      <c r="W6" s="271"/>
      <c r="X6" s="271">
        <f t="shared" ref="X6:X33" si="4">IF(AND(C6="Smelter not listed",OR(LEN(D6)=0,LEN(E6)=0)),1,0)</f>
        <v>0</v>
      </c>
      <c r="Y6" s="271"/>
      <c r="Z6" s="271"/>
      <c r="AB6" s="273" t="str">
        <f t="shared" ref="AB6:AB33" si="5">B6&amp;C6</f>
        <v>TinMineração Taboca S.A.</v>
      </c>
    </row>
    <row r="7" spans="1:34" s="272" customFormat="1" ht="20.100000000000001" customHeight="1">
      <c r="A7" s="324"/>
      <c r="B7" s="215" t="s">
        <v>1131</v>
      </c>
      <c r="C7" s="354" t="s">
        <v>821</v>
      </c>
      <c r="D7" s="278"/>
      <c r="E7" s="215" t="s">
        <v>1115</v>
      </c>
      <c r="F7" s="215" t="s">
        <v>774</v>
      </c>
      <c r="G7" s="215" t="s">
        <v>13459</v>
      </c>
      <c r="H7" s="355">
        <v>0</v>
      </c>
      <c r="I7" s="356" t="s">
        <v>1794</v>
      </c>
      <c r="J7" s="356" t="s">
        <v>8868</v>
      </c>
      <c r="K7" s="357"/>
      <c r="L7" s="357"/>
      <c r="M7" s="357"/>
      <c r="N7" s="357"/>
      <c r="O7" s="268"/>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324"/>
      <c r="B8" s="215" t="s">
        <v>1131</v>
      </c>
      <c r="C8" s="354" t="s">
        <v>1031</v>
      </c>
      <c r="D8" s="278"/>
      <c r="E8" s="215" t="s">
        <v>888</v>
      </c>
      <c r="F8" s="215" t="s">
        <v>788</v>
      </c>
      <c r="G8" s="215" t="s">
        <v>13459</v>
      </c>
      <c r="H8" s="355">
        <v>0</v>
      </c>
      <c r="I8" s="356" t="s">
        <v>1810</v>
      </c>
      <c r="J8" s="356" t="s">
        <v>1811</v>
      </c>
      <c r="K8" s="357"/>
      <c r="L8" s="357"/>
      <c r="M8" s="357"/>
      <c r="N8" s="357"/>
      <c r="O8" s="268"/>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324"/>
      <c r="B9" s="215" t="s">
        <v>1131</v>
      </c>
      <c r="C9" s="354" t="s">
        <v>14026</v>
      </c>
      <c r="D9" s="278"/>
      <c r="E9" s="215" t="s">
        <v>1105</v>
      </c>
      <c r="F9" s="215" t="s">
        <v>804</v>
      </c>
      <c r="G9" s="215" t="s">
        <v>13459</v>
      </c>
      <c r="H9" s="355">
        <v>0</v>
      </c>
      <c r="I9" s="356" t="s">
        <v>1806</v>
      </c>
      <c r="J9" s="356" t="s">
        <v>6135</v>
      </c>
      <c r="K9" s="357"/>
      <c r="L9" s="357"/>
      <c r="M9" s="357"/>
      <c r="N9" s="357"/>
      <c r="O9" s="268"/>
      <c r="P9" s="218"/>
      <c r="Q9" s="269"/>
      <c r="R9" s="215" t="str">
        <f ca="1">IF(ISERROR($V9),"",OFFSET('Smelter Look-up'!$C$4,$V9-4,0)&amp;"")</f>
        <v>PT Timah Tbk Kundur</v>
      </c>
      <c r="S9" s="222" t="str">
        <f t="shared" ca="1" si="3"/>
        <v>ID</v>
      </c>
      <c r="T9" s="222" t="str">
        <f ca="1">IF(B9="","",IF(ISERROR(MATCH($J9,SorP!$B$1:$B$6230,0)),"",INDIRECT("'SorP'!$A$"&amp;MATCH($J9,SorP!$B$1:$B$6230,0))))</f>
        <v>ID-RI</v>
      </c>
      <c r="U9" s="238"/>
      <c r="V9" s="270">
        <f>IF(C9="",NA(),MATCH($B9&amp;$C9,'Smelter Look-up'!$J:$J,0))</f>
        <v>491</v>
      </c>
      <c r="W9" s="271"/>
      <c r="X9" s="271">
        <f t="shared" si="4"/>
        <v>0</v>
      </c>
      <c r="Y9" s="271"/>
      <c r="Z9" s="271"/>
      <c r="AB9" s="273" t="str">
        <f t="shared" si="5"/>
        <v>TinPT Timah Tbk Kundur</v>
      </c>
    </row>
    <row r="10" spans="1:34" s="272" customFormat="1" ht="20.100000000000001" customHeight="1">
      <c r="A10" s="324"/>
      <c r="B10" s="215" t="s">
        <v>1131</v>
      </c>
      <c r="C10" s="354" t="s">
        <v>14025</v>
      </c>
      <c r="D10" s="278"/>
      <c r="E10" s="215" t="s">
        <v>1105</v>
      </c>
      <c r="F10" s="215" t="s">
        <v>784</v>
      </c>
      <c r="G10" s="215" t="s">
        <v>13459</v>
      </c>
      <c r="H10" s="355">
        <v>0</v>
      </c>
      <c r="I10" s="356" t="s">
        <v>1808</v>
      </c>
      <c r="J10" s="356" t="s">
        <v>13066</v>
      </c>
      <c r="K10" s="357"/>
      <c r="L10" s="357"/>
      <c r="M10" s="357"/>
      <c r="N10" s="357"/>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IF(C10="",NA(),MATCH($B10&amp;$C10,'Smelter Look-up'!$J:$J,0))</f>
        <v>492</v>
      </c>
      <c r="W10" s="271"/>
      <c r="X10" s="271">
        <f t="shared" si="4"/>
        <v>0</v>
      </c>
      <c r="Y10" s="271"/>
      <c r="Z10" s="271"/>
      <c r="AB10" s="273" t="str">
        <f t="shared" si="5"/>
        <v>TinPT Timah Tbk Mentok</v>
      </c>
    </row>
    <row r="11" spans="1:34" s="272" customFormat="1" ht="20.100000000000001" customHeight="1">
      <c r="A11" s="324"/>
      <c r="B11" s="215" t="s">
        <v>1131</v>
      </c>
      <c r="C11" s="354" t="s">
        <v>13149</v>
      </c>
      <c r="D11" s="278"/>
      <c r="E11" s="215" t="s">
        <v>1095</v>
      </c>
      <c r="F11" s="215" t="s">
        <v>1830</v>
      </c>
      <c r="G11" s="215" t="s">
        <v>13459</v>
      </c>
      <c r="H11" s="355">
        <v>0</v>
      </c>
      <c r="I11" s="356" t="s">
        <v>1831</v>
      </c>
      <c r="J11" s="356" t="s">
        <v>3190</v>
      </c>
      <c r="K11" s="357"/>
      <c r="L11" s="357"/>
      <c r="M11" s="357"/>
      <c r="N11" s="357"/>
      <c r="O11" s="268"/>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324"/>
      <c r="B12" s="215" t="s">
        <v>1131</v>
      </c>
      <c r="C12" s="354" t="s">
        <v>50</v>
      </c>
      <c r="D12" s="278"/>
      <c r="E12" s="215" t="s">
        <v>1096</v>
      </c>
      <c r="F12" s="215" t="s">
        <v>789</v>
      </c>
      <c r="G12" s="215" t="s">
        <v>13459</v>
      </c>
      <c r="H12" s="355">
        <v>0</v>
      </c>
      <c r="I12" s="356" t="s">
        <v>1779</v>
      </c>
      <c r="J12" s="356" t="s">
        <v>1783</v>
      </c>
      <c r="K12" s="357"/>
      <c r="L12" s="357"/>
      <c r="M12" s="357"/>
      <c r="N12" s="357"/>
      <c r="O12" s="268"/>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513</v>
      </c>
      <c r="W12" s="271"/>
      <c r="X12" s="271">
        <f t="shared" si="4"/>
        <v>0</v>
      </c>
      <c r="Y12" s="271"/>
      <c r="Z12" s="271"/>
      <c r="AB12" s="273" t="str">
        <f t="shared" si="5"/>
        <v>TinWhite Solder Metalurgia e Mineração Ltda.</v>
      </c>
    </row>
    <row r="13" spans="1:34" s="272" customFormat="1" ht="20.100000000000001" customHeight="1">
      <c r="A13" s="324"/>
      <c r="B13" s="215" t="s">
        <v>1131</v>
      </c>
      <c r="C13" s="354" t="s">
        <v>1034</v>
      </c>
      <c r="D13" s="278"/>
      <c r="E13" s="215" t="s">
        <v>880</v>
      </c>
      <c r="F13" s="215" t="s">
        <v>776</v>
      </c>
      <c r="G13" s="215" t="s">
        <v>13459</v>
      </c>
      <c r="H13" s="355">
        <v>0</v>
      </c>
      <c r="I13" s="356" t="s">
        <v>1799</v>
      </c>
      <c r="J13" s="356" t="s">
        <v>9323</v>
      </c>
      <c r="K13" s="357"/>
      <c r="L13" s="357"/>
      <c r="M13" s="357"/>
      <c r="N13" s="357"/>
      <c r="O13" s="268"/>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324"/>
      <c r="B14" s="215" t="s">
        <v>1131</v>
      </c>
      <c r="C14" s="354" t="s">
        <v>13402</v>
      </c>
      <c r="D14" s="278"/>
      <c r="E14" s="215" t="s">
        <v>2463</v>
      </c>
      <c r="F14" s="215" t="s">
        <v>13403</v>
      </c>
      <c r="G14" s="215" t="s">
        <v>13459</v>
      </c>
      <c r="H14" s="355">
        <v>0</v>
      </c>
      <c r="I14" s="356" t="s">
        <v>13404</v>
      </c>
      <c r="J14" s="356" t="s">
        <v>1749</v>
      </c>
      <c r="K14" s="357"/>
      <c r="L14" s="357"/>
      <c r="M14" s="357"/>
      <c r="N14" s="357"/>
      <c r="O14" s="268"/>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c r="B15" s="215" t="s">
        <v>1131</v>
      </c>
      <c r="C15" s="354" t="s">
        <v>2173</v>
      </c>
      <c r="D15" s="278"/>
      <c r="E15" s="215" t="s">
        <v>1105</v>
      </c>
      <c r="F15" s="215" t="s">
        <v>783</v>
      </c>
      <c r="G15" s="215" t="s">
        <v>13459</v>
      </c>
      <c r="H15" s="355">
        <v>0</v>
      </c>
      <c r="I15" s="356" t="s">
        <v>1780</v>
      </c>
      <c r="J15" s="356" t="s">
        <v>13066</v>
      </c>
      <c r="K15" s="357"/>
      <c r="L15" s="357"/>
      <c r="M15" s="357"/>
      <c r="N15" s="357"/>
      <c r="O15" s="268"/>
      <c r="P15" s="218"/>
      <c r="Q15" s="269"/>
      <c r="R15" s="215" t="str">
        <f ca="1">IF(ISERROR($V15),"",OFFSET('Smelter Look-up'!$C$4,$V15-4,0)&amp;"")</f>
        <v>PT Refined Bangka Tin</v>
      </c>
      <c r="S15" s="222" t="str">
        <f t="shared" ca="1" si="3"/>
        <v>ID</v>
      </c>
      <c r="T15" s="222" t="str">
        <f ca="1">IF(B15="","",IF(ISERROR(MATCH($J15,SorP!$B$1:$B$6230,0)),"",INDIRECT("'SorP'!$A$"&amp;MATCH($J15,SorP!$B$1:$B$6230,0))))</f>
        <v>ID-BB</v>
      </c>
      <c r="U15" s="238"/>
      <c r="V15" s="270">
        <f>IF(C15="",NA(),MATCH($B15&amp;$C15,'Smelter Look-up'!$J:$J,0))</f>
        <v>487</v>
      </c>
      <c r="W15" s="271"/>
      <c r="X15" s="271">
        <f t="shared" si="4"/>
        <v>0</v>
      </c>
      <c r="Y15" s="271"/>
      <c r="Z15" s="271"/>
      <c r="AB15" s="273" t="str">
        <f t="shared" si="5"/>
        <v>TinPT Refined Bangka Tin</v>
      </c>
    </row>
    <row r="16" spans="1:34" s="272" customFormat="1" ht="20.100000000000001" customHeight="1">
      <c r="A16" s="324"/>
      <c r="B16" s="215" t="s">
        <v>1131</v>
      </c>
      <c r="C16" s="354" t="s">
        <v>14029</v>
      </c>
      <c r="D16" s="278"/>
      <c r="E16" s="215" t="s">
        <v>2461</v>
      </c>
      <c r="F16" s="215" t="s">
        <v>780</v>
      </c>
      <c r="G16" s="215" t="s">
        <v>13459</v>
      </c>
      <c r="H16" s="355">
        <v>0</v>
      </c>
      <c r="I16" s="356" t="s">
        <v>1782</v>
      </c>
      <c r="J16" s="356" t="s">
        <v>1782</v>
      </c>
      <c r="K16" s="357"/>
      <c r="L16" s="357"/>
      <c r="M16" s="357"/>
      <c r="N16" s="357"/>
      <c r="O16" s="268"/>
      <c r="P16" s="218"/>
      <c r="Q16" s="269"/>
      <c r="R16" s="215" t="str">
        <f ca="1">IF(ISERROR($V16),"",OFFSET('Smelter Look-up'!$C$4,$V16-4,0)&amp;"")</f>
        <v>Operaciones Metalurgicas S.A.</v>
      </c>
      <c r="S16" s="222" t="str">
        <f t="shared" ca="1" si="3"/>
        <v>BO</v>
      </c>
      <c r="T16" s="222" t="str">
        <f ca="1">IF(B16="","",IF(ISERROR(MATCH($J16,SorP!$B$1:$B$6230,0)),"",INDIRECT("'SorP'!$A$"&amp;MATCH($J16,SorP!$B$1:$B$6230,0))))</f>
        <v>BO-O</v>
      </c>
      <c r="U16" s="238"/>
      <c r="V16" s="270">
        <f>IF(C16="",NA(),MATCH($B16&amp;$C16,'Smelter Look-up'!$J:$J,0))</f>
        <v>471</v>
      </c>
      <c r="W16" s="271"/>
      <c r="X16" s="271">
        <f t="shared" si="4"/>
        <v>0</v>
      </c>
      <c r="Y16" s="271"/>
      <c r="Z16" s="271"/>
      <c r="AB16" s="273" t="str">
        <f t="shared" si="5"/>
        <v>TinOperaciones Metalurgicas S.A.</v>
      </c>
    </row>
    <row r="17" spans="1:28" s="272" customFormat="1" ht="20.100000000000001" customHeight="1">
      <c r="A17" s="324"/>
      <c r="B17" s="215" t="s">
        <v>1131</v>
      </c>
      <c r="C17" s="354" t="s">
        <v>815</v>
      </c>
      <c r="D17" s="278"/>
      <c r="E17" s="215" t="s">
        <v>882</v>
      </c>
      <c r="F17" s="215" t="s">
        <v>769</v>
      </c>
      <c r="G17" s="215" t="s">
        <v>13459</v>
      </c>
      <c r="H17" s="355">
        <v>0</v>
      </c>
      <c r="I17" s="356" t="s">
        <v>1785</v>
      </c>
      <c r="J17" s="356" t="s">
        <v>9711</v>
      </c>
      <c r="K17" s="357"/>
      <c r="L17" s="357"/>
      <c r="M17" s="357"/>
      <c r="N17" s="357"/>
      <c r="O17" s="268"/>
      <c r="P17" s="218"/>
      <c r="Q17" s="269"/>
      <c r="R17" s="215" t="str">
        <f ca="1">IF(ISERROR($V17),"",OFFSET('Smelter Look-up'!$C$4,$V17-4,0)&amp;"")</f>
        <v>Fenix Metals</v>
      </c>
      <c r="S17" s="222" t="str">
        <f t="shared" ca="1" si="3"/>
        <v>PL</v>
      </c>
      <c r="T17" s="222" t="str">
        <f ca="1">IF(B17="","",IF(ISERROR(MATCH($J17,SorP!$B$1:$B$6230,0)),"",INDIRECT("'SorP'!$A$"&amp;MATCH($J17,SorP!$B$1:$B$6230,0))))</f>
        <v>PL-18</v>
      </c>
      <c r="U17" s="238"/>
      <c r="V17" s="270">
        <f>IF(C17="",NA(),MATCH($B17&amp;$C17,'Smelter Look-up'!$J:$J,0))</f>
        <v>421</v>
      </c>
      <c r="W17" s="271"/>
      <c r="X17" s="271">
        <f t="shared" si="4"/>
        <v>0</v>
      </c>
      <c r="Y17" s="271"/>
      <c r="Z17" s="271"/>
      <c r="AB17" s="273" t="str">
        <f t="shared" si="5"/>
        <v>TinFenix Metals</v>
      </c>
    </row>
    <row r="18" spans="1:28" s="272" customFormat="1" ht="20.100000000000001" customHeight="1">
      <c r="A18" s="214"/>
      <c r="B18" s="215" t="s">
        <v>1131</v>
      </c>
      <c r="C18" s="354" t="s">
        <v>2183</v>
      </c>
      <c r="D18" s="278"/>
      <c r="E18" s="215" t="s">
        <v>1100</v>
      </c>
      <c r="F18" s="215" t="s">
        <v>790</v>
      </c>
      <c r="G18" s="215" t="s">
        <v>13459</v>
      </c>
      <c r="H18" s="355">
        <v>0</v>
      </c>
      <c r="I18" s="356" t="s">
        <v>2477</v>
      </c>
      <c r="J18" s="356" t="s">
        <v>13851</v>
      </c>
      <c r="K18" s="357"/>
      <c r="L18" s="357"/>
      <c r="M18" s="357"/>
      <c r="N18" s="357"/>
      <c r="O18" s="268"/>
      <c r="P18" s="218"/>
      <c r="Q18" s="269"/>
      <c r="R18" s="215" t="str">
        <f ca="1">IF(ISERROR($V18),"",OFFSET('Smelter Look-up'!$C$4,$V18-4,0)&amp;"")</f>
        <v>Yunnan Chengfeng Non-ferrous Metals Co., Ltd.</v>
      </c>
      <c r="S18" s="222" t="str">
        <f t="shared" ca="1" si="3"/>
        <v>CN</v>
      </c>
      <c r="T18" s="222" t="str">
        <f ca="1">IF(B18="","",IF(ISERROR(MATCH($J18,SorP!$B$1:$B$6230,0)),"",INDIRECT("'SorP'!$A$"&amp;MATCH($J18,SorP!$B$1:$B$6230,0))))</f>
        <v>CN-YN</v>
      </c>
      <c r="U18" s="238"/>
      <c r="V18" s="270">
        <f>IF(C18="",NA(),MATCH($B18&amp;$C18,'Smelter Look-up'!$J:$J,0))</f>
        <v>520</v>
      </c>
      <c r="W18" s="271"/>
      <c r="X18" s="271">
        <f t="shared" si="4"/>
        <v>0</v>
      </c>
      <c r="Y18" s="271"/>
      <c r="Z18" s="271"/>
      <c r="AB18" s="273" t="str">
        <f t="shared" si="5"/>
        <v>TinYunnan Chengfeng Non-ferrous Metals Co., Ltd.</v>
      </c>
    </row>
    <row r="19" spans="1:28" s="272" customFormat="1" ht="25.5">
      <c r="A19" s="214"/>
      <c r="B19" s="215" t="s">
        <v>1131</v>
      </c>
      <c r="C19" s="354" t="s">
        <v>785</v>
      </c>
      <c r="D19" s="278"/>
      <c r="E19" s="215" t="s">
        <v>2462</v>
      </c>
      <c r="F19" s="215" t="s">
        <v>786</v>
      </c>
      <c r="G19" s="215" t="s">
        <v>13459</v>
      </c>
      <c r="H19" s="355">
        <v>0</v>
      </c>
      <c r="I19" s="356" t="s">
        <v>14059</v>
      </c>
      <c r="J19" s="356" t="s">
        <v>1711</v>
      </c>
      <c r="K19" s="357"/>
      <c r="L19" s="357"/>
      <c r="M19" s="357"/>
      <c r="N19" s="357"/>
      <c r="O19" s="268"/>
      <c r="P19" s="218"/>
      <c r="Q19" s="269"/>
      <c r="R19" s="215" t="str">
        <f ca="1">IF(ISERROR($V19),"",OFFSET('Smelter Look-up'!$C$4,$V19-4,0)&amp;"")</f>
        <v>Rui Da Hung</v>
      </c>
      <c r="S19" s="222" t="str">
        <f t="shared" ca="1" si="3"/>
        <v>TW</v>
      </c>
      <c r="T19" s="222" t="str">
        <f ca="1">IF(B19="","",IF(ISERROR(MATCH($J19,SorP!$B$1:$B$6230,0)),"",INDIRECT("'SorP'!$A$"&amp;MATCH($J19,SorP!$B$1:$B$6230,0))))</f>
        <v>TW-TAO</v>
      </c>
      <c r="U19" s="238"/>
      <c r="V19" s="270">
        <f>IF(C19="",NA(),MATCH($B19&amp;$C19,'Smelter Look-up'!$J:$J,0))</f>
        <v>497</v>
      </c>
      <c r="W19" s="271"/>
      <c r="X19" s="271">
        <f t="shared" si="4"/>
        <v>0</v>
      </c>
      <c r="Y19" s="271"/>
      <c r="Z19" s="271"/>
      <c r="AB19" s="273" t="str">
        <f t="shared" si="5"/>
        <v>TinRui Da Hung</v>
      </c>
    </row>
    <row r="20" spans="1:28" s="272" customFormat="1" ht="51">
      <c r="A20" s="214"/>
      <c r="B20" s="215" t="s">
        <v>1131</v>
      </c>
      <c r="C20" s="354" t="s">
        <v>2165</v>
      </c>
      <c r="D20" s="278"/>
      <c r="E20" s="215" t="s">
        <v>2463</v>
      </c>
      <c r="F20" s="215" t="s">
        <v>1795</v>
      </c>
      <c r="G20" s="215" t="s">
        <v>13459</v>
      </c>
      <c r="H20" s="355">
        <v>0</v>
      </c>
      <c r="I20" s="356" t="s">
        <v>1796</v>
      </c>
      <c r="J20" s="356" t="s">
        <v>1642</v>
      </c>
      <c r="K20" s="357"/>
      <c r="L20" s="357"/>
      <c r="M20" s="357"/>
      <c r="N20" s="357"/>
      <c r="O20" s="268"/>
      <c r="P20" s="218"/>
      <c r="Q20" s="269"/>
      <c r="R20" s="215" t="str">
        <f ca="1">IF(ISERROR($V20),"",OFFSET('Smelter Look-up'!$C$4,$V20-4,0)&amp;"")</f>
        <v>Metallic Resources, Inc.</v>
      </c>
      <c r="S20" s="222" t="str">
        <f t="shared" ca="1" si="3"/>
        <v>US</v>
      </c>
      <c r="T20" s="222" t="str">
        <f ca="1">IF(B20="","",IF(ISERROR(MATCH($J20,SorP!$B$1:$B$6230,0)),"",INDIRECT("'SorP'!$A$"&amp;MATCH($J20,SorP!$B$1:$B$6230,0))))</f>
        <v>US-OH</v>
      </c>
      <c r="U20" s="238"/>
      <c r="V20" s="270">
        <f>IF(C20="",NA(),MATCH($B20&amp;$C20,'Smelter Look-up'!$J:$J,0))</f>
        <v>453</v>
      </c>
      <c r="W20" s="271"/>
      <c r="X20" s="271">
        <f t="shared" si="4"/>
        <v>0</v>
      </c>
      <c r="Y20" s="271"/>
      <c r="Z20" s="271"/>
      <c r="AB20" s="273" t="str">
        <f t="shared" si="5"/>
        <v>TinMetallic Resources, Inc.</v>
      </c>
    </row>
    <row r="21" spans="1:28" s="272" customFormat="1" ht="63.75">
      <c r="A21" s="214"/>
      <c r="B21" s="215" t="s">
        <v>1131</v>
      </c>
      <c r="C21" s="354" t="s">
        <v>14027</v>
      </c>
      <c r="D21" s="278"/>
      <c r="E21" s="215" t="s">
        <v>1100</v>
      </c>
      <c r="F21" s="215" t="s">
        <v>14028</v>
      </c>
      <c r="G21" s="215" t="s">
        <v>13459</v>
      </c>
      <c r="H21" s="355">
        <v>0</v>
      </c>
      <c r="I21" s="356" t="s">
        <v>14066</v>
      </c>
      <c r="J21" s="356" t="s">
        <v>13840</v>
      </c>
      <c r="K21" s="357"/>
      <c r="L21" s="357"/>
      <c r="M21" s="357"/>
      <c r="N21" s="357"/>
      <c r="O21" s="268"/>
      <c r="P21" s="218"/>
      <c r="Q21" s="269"/>
      <c r="R21" s="215" t="str">
        <f ca="1">IF(ISERROR($V21),"",OFFSET('Smelter Look-up'!$C$4,$V21-4,0)&amp;"")</f>
        <v>Ma'anshan Weitai Tin Co., Ltd.</v>
      </c>
      <c r="S21" s="222" t="str">
        <f t="shared" ca="1" si="3"/>
        <v>CN</v>
      </c>
      <c r="T21" s="222" t="str">
        <f ca="1">IF(B21="","",IF(ISERROR(MATCH($J21,SorP!$B$1:$B$6230,0)),"",INDIRECT("'SorP'!$A$"&amp;MATCH($J21,SorP!$B$1:$B$6230,0))))</f>
        <v>CN-AH</v>
      </c>
      <c r="U21" s="238"/>
      <c r="V21" s="270">
        <f>IF(C21="",NA(),MATCH($B21&amp;$C21,'Smelter Look-up'!$J:$J,0))</f>
        <v>447</v>
      </c>
      <c r="W21" s="271"/>
      <c r="X21" s="271">
        <f t="shared" si="4"/>
        <v>0</v>
      </c>
      <c r="Y21" s="271"/>
      <c r="Z21" s="271"/>
      <c r="AB21" s="273" t="str">
        <f t="shared" si="5"/>
        <v>TinMa'anshan Weitai Tin Co., Ltd.</v>
      </c>
    </row>
    <row r="22" spans="1:28" s="272" customFormat="1" ht="63.75">
      <c r="A22" s="214"/>
      <c r="B22" s="215" t="s">
        <v>1131</v>
      </c>
      <c r="C22" s="354" t="s">
        <v>844</v>
      </c>
      <c r="D22" s="278"/>
      <c r="E22" s="215" t="s">
        <v>1105</v>
      </c>
      <c r="F22" s="215" t="s">
        <v>781</v>
      </c>
      <c r="G22" s="215" t="s">
        <v>13459</v>
      </c>
      <c r="H22" s="355">
        <v>0</v>
      </c>
      <c r="I22" s="356" t="s">
        <v>1780</v>
      </c>
      <c r="J22" s="356" t="s">
        <v>13066</v>
      </c>
      <c r="K22" s="357"/>
      <c r="L22" s="357"/>
      <c r="M22" s="357"/>
      <c r="N22" s="357"/>
      <c r="O22" s="268"/>
      <c r="P22" s="218"/>
      <c r="Q22" s="269"/>
      <c r="R22" s="215" t="str">
        <f ca="1">IF(ISERROR($V22),"",OFFSET('Smelter Look-up'!$C$4,$V22-4,0)&amp;"")</f>
        <v>PT Artha Cipta Langgeng</v>
      </c>
      <c r="S22" s="222" t="str">
        <f t="shared" ca="1" si="3"/>
        <v>ID</v>
      </c>
      <c r="T22" s="222" t="str">
        <f ca="1">IF(B22="","",IF(ISERROR(MATCH($J22,SorP!$B$1:$B$6230,0)),"",INDIRECT("'SorP'!$A$"&amp;MATCH($J22,SorP!$B$1:$B$6230,0))))</f>
        <v>ID-BB</v>
      </c>
      <c r="U22" s="238"/>
      <c r="V22" s="270">
        <f>IF(C22="",NA(),MATCH($B22&amp;$C22,'Smelter Look-up'!$J:$J,0))</f>
        <v>476</v>
      </c>
      <c r="W22" s="271"/>
      <c r="X22" s="271">
        <f t="shared" si="4"/>
        <v>0</v>
      </c>
      <c r="Y22" s="271"/>
      <c r="Z22" s="271"/>
      <c r="AB22" s="273" t="str">
        <f t="shared" si="5"/>
        <v>TinPT Artha Cipta Langgeng</v>
      </c>
    </row>
    <row r="23" spans="1:28" s="272" customFormat="1" ht="51">
      <c r="A23" s="214"/>
      <c r="B23" s="215" t="s">
        <v>1131</v>
      </c>
      <c r="C23" s="354" t="s">
        <v>627</v>
      </c>
      <c r="D23" s="278"/>
      <c r="E23" s="215" t="s">
        <v>1105</v>
      </c>
      <c r="F23" s="215" t="s">
        <v>782</v>
      </c>
      <c r="G23" s="215" t="s">
        <v>13459</v>
      </c>
      <c r="H23" s="355">
        <v>0</v>
      </c>
      <c r="I23" s="356" t="s">
        <v>1780</v>
      </c>
      <c r="J23" s="356" t="s">
        <v>13066</v>
      </c>
      <c r="K23" s="357"/>
      <c r="L23" s="357"/>
      <c r="M23" s="357"/>
      <c r="N23" s="357"/>
      <c r="O23" s="268"/>
      <c r="P23" s="218"/>
      <c r="Q23" s="269"/>
      <c r="R23" s="215" t="str">
        <f ca="1">IF(ISERROR($V23),"",OFFSET('Smelter Look-up'!$C$4,$V23-4,0)&amp;"")</f>
        <v>PT Mitra Stania Prima</v>
      </c>
      <c r="S23" s="222" t="str">
        <f t="shared" ca="1" si="3"/>
        <v>ID</v>
      </c>
      <c r="T23" s="222" t="str">
        <f ca="1">IF(B23="","",IF(ISERROR(MATCH($J23,SorP!$B$1:$B$6230,0)),"",INDIRECT("'SorP'!$A$"&amp;MATCH($J23,SorP!$B$1:$B$6230,0))))</f>
        <v>ID-BB</v>
      </c>
      <c r="U23" s="238"/>
      <c r="V23" s="270">
        <f>IF(C23="",NA(),MATCH($B23&amp;$C23,'Smelter Look-up'!$J:$J,0))</f>
        <v>482</v>
      </c>
      <c r="W23" s="271"/>
      <c r="X23" s="271">
        <f t="shared" si="4"/>
        <v>0</v>
      </c>
      <c r="Y23" s="271"/>
      <c r="Z23" s="271"/>
      <c r="AB23" s="273" t="str">
        <f t="shared" si="5"/>
        <v>TinPT Mitra Stania Prima</v>
      </c>
    </row>
    <row r="24" spans="1:28" s="272" customFormat="1" ht="63.75">
      <c r="A24" s="214"/>
      <c r="B24" s="215" t="s">
        <v>1131</v>
      </c>
      <c r="C24" s="354" t="s">
        <v>1403</v>
      </c>
      <c r="D24" s="278"/>
      <c r="E24" s="215" t="s">
        <v>1105</v>
      </c>
      <c r="F24" s="215" t="s">
        <v>1404</v>
      </c>
      <c r="G24" s="215" t="s">
        <v>13459</v>
      </c>
      <c r="H24" s="355">
        <v>0</v>
      </c>
      <c r="I24" s="356" t="s">
        <v>1780</v>
      </c>
      <c r="J24" s="356" t="s">
        <v>13066</v>
      </c>
      <c r="K24" s="357"/>
      <c r="L24" s="357"/>
      <c r="M24" s="357"/>
      <c r="N24" s="357"/>
      <c r="O24" s="268"/>
      <c r="P24" s="218"/>
      <c r="Q24" s="269"/>
      <c r="R24" s="215" t="str">
        <f ca="1">IF(ISERROR($V24),"",OFFSET('Smelter Look-up'!$C$4,$V24-4,0)&amp;"")</f>
        <v>PT ATD Makmur Mandiri Jaya</v>
      </c>
      <c r="S24" s="222" t="str">
        <f t="shared" ca="1" si="3"/>
        <v>ID</v>
      </c>
      <c r="T24" s="222" t="str">
        <f ca="1">IF(B24="","",IF(ISERROR(MATCH($J24,SorP!$B$1:$B$6230,0)),"",INDIRECT("'SorP'!$A$"&amp;MATCH($J24,SorP!$B$1:$B$6230,0))))</f>
        <v>ID-BB</v>
      </c>
      <c r="U24" s="238"/>
      <c r="V24" s="270">
        <f>IF(C24="",NA(),MATCH($B24&amp;$C24,'Smelter Look-up'!$J:$J,0))</f>
        <v>477</v>
      </c>
      <c r="W24" s="271"/>
      <c r="X24" s="271">
        <f t="shared" si="4"/>
        <v>0</v>
      </c>
      <c r="Y24" s="271"/>
      <c r="Z24" s="271"/>
      <c r="AB24" s="273" t="str">
        <f t="shared" si="5"/>
        <v>TinPT ATD Makmur Mandiri Jaya</v>
      </c>
    </row>
    <row r="25" spans="1:28" s="272" customFormat="1" ht="102">
      <c r="A25" s="214"/>
      <c r="B25" s="215" t="s">
        <v>1131</v>
      </c>
      <c r="C25" s="354" t="s">
        <v>2562</v>
      </c>
      <c r="D25" s="278"/>
      <c r="E25" s="215" t="s">
        <v>1100</v>
      </c>
      <c r="F25" s="215" t="s">
        <v>2563</v>
      </c>
      <c r="G25" s="215" t="s">
        <v>13459</v>
      </c>
      <c r="H25" s="355">
        <v>0</v>
      </c>
      <c r="I25" s="356" t="s">
        <v>1839</v>
      </c>
      <c r="J25" s="356" t="s">
        <v>13847</v>
      </c>
      <c r="K25" s="357"/>
      <c r="L25" s="357"/>
      <c r="M25" s="357"/>
      <c r="N25" s="357"/>
      <c r="O25" s="268"/>
      <c r="P25" s="218"/>
      <c r="Q25" s="269"/>
      <c r="R25" s="215" t="str">
        <f ca="1">IF(ISERROR($V25),"",OFFSET('Smelter Look-up'!$C$4,$V25-4,0)&amp;"")</f>
        <v>Guangdong Hanhe Non-Ferrous Metal Co., Ltd.</v>
      </c>
      <c r="S25" s="222" t="str">
        <f t="shared" ca="1" si="3"/>
        <v>CN</v>
      </c>
      <c r="T25" s="222" t="str">
        <f ca="1">IF(B25="","",IF(ISERROR(MATCH($J25,SorP!$B$1:$B$6230,0)),"",INDIRECT("'SorP'!$A$"&amp;MATCH($J25,SorP!$B$1:$B$6230,0))))</f>
        <v>CN-GD</v>
      </c>
      <c r="U25" s="238"/>
      <c r="V25" s="270">
        <f>IF(C25="",NA(),MATCH($B25&amp;$C25,'Smelter Look-up'!$J:$J,0))</f>
        <v>434</v>
      </c>
      <c r="W25" s="271"/>
      <c r="X25" s="271">
        <f t="shared" si="4"/>
        <v>0</v>
      </c>
      <c r="Y25" s="271"/>
      <c r="Z25" s="271"/>
      <c r="AB25" s="273" t="str">
        <f t="shared" si="5"/>
        <v>TinGuangdong Hanhe Non-Ferrous Metal Co., Ltd.</v>
      </c>
    </row>
    <row r="26" spans="1:28" s="272" customFormat="1" ht="63.75">
      <c r="A26" s="214"/>
      <c r="B26" s="215" t="s">
        <v>1131</v>
      </c>
      <c r="C26" s="354" t="s">
        <v>1327</v>
      </c>
      <c r="D26" s="278"/>
      <c r="E26" s="215" t="s">
        <v>1100</v>
      </c>
      <c r="F26" s="215" t="s">
        <v>773</v>
      </c>
      <c r="G26" s="215" t="s">
        <v>13459</v>
      </c>
      <c r="H26" s="355">
        <v>0</v>
      </c>
      <c r="I26" s="356" t="s">
        <v>1789</v>
      </c>
      <c r="J26" s="356" t="s">
        <v>13826</v>
      </c>
      <c r="K26" s="357"/>
      <c r="L26" s="357"/>
      <c r="M26" s="357"/>
      <c r="N26" s="357"/>
      <c r="O26" s="268"/>
      <c r="P26" s="218"/>
      <c r="Q26" s="269"/>
      <c r="R26" s="215" t="str">
        <f ca="1">IF(ISERROR($V26),"",OFFSET('Smelter Look-up'!$C$4,$V26-4,0)&amp;"")</f>
        <v>China Tin Group Co., Ltd.</v>
      </c>
      <c r="S26" s="222" t="str">
        <f t="shared" ca="1" si="3"/>
        <v>CN</v>
      </c>
      <c r="T26" s="222" t="str">
        <f ca="1">IF(B26="","",IF(ISERROR(MATCH($J26,SorP!$B$1:$B$6230,0)),"",INDIRECT("'SorP'!$A$"&amp;MATCH($J26,SorP!$B$1:$B$6230,0))))</f>
        <v>CN-GX</v>
      </c>
      <c r="U26" s="238"/>
      <c r="V26" s="270">
        <f>IF(C26="",NA(),MATCH($B26&amp;$C26,'Smelter Look-up'!$J:$J,0))</f>
        <v>395</v>
      </c>
      <c r="W26" s="271"/>
      <c r="X26" s="271">
        <f t="shared" si="4"/>
        <v>0</v>
      </c>
      <c r="Y26" s="271"/>
      <c r="Z26" s="271"/>
      <c r="AB26" s="273" t="str">
        <f t="shared" si="5"/>
        <v>TinChina Tin Group Co., Ltd.</v>
      </c>
    </row>
    <row r="27" spans="1:28" s="272" customFormat="1" ht="89.25">
      <c r="A27" s="214"/>
      <c r="B27" s="215" t="s">
        <v>1131</v>
      </c>
      <c r="C27" s="354" t="s">
        <v>1427</v>
      </c>
      <c r="D27" s="278"/>
      <c r="E27" s="215" t="s">
        <v>1100</v>
      </c>
      <c r="F27" s="215" t="s">
        <v>772</v>
      </c>
      <c r="G27" s="215" t="s">
        <v>13459</v>
      </c>
      <c r="H27" s="355">
        <v>0</v>
      </c>
      <c r="I27" s="356" t="s">
        <v>2477</v>
      </c>
      <c r="J27" s="356" t="s">
        <v>13851</v>
      </c>
      <c r="K27" s="357"/>
      <c r="L27" s="357"/>
      <c r="M27" s="357"/>
      <c r="N27" s="357"/>
      <c r="O27" s="268"/>
      <c r="P27" s="218"/>
      <c r="Q27" s="269"/>
      <c r="R27" s="215" t="str">
        <f ca="1">IF(ISERROR($V27),"",OFFSET('Smelter Look-up'!$C$4,$V27-4,0)&amp;"")</f>
        <v>Gejiu Kai Meng Industry and Trade LLC</v>
      </c>
      <c r="S27" s="222" t="str">
        <f t="shared" ca="1" si="3"/>
        <v>CN</v>
      </c>
      <c r="T27" s="222" t="str">
        <f ca="1">IF(B27="","",IF(ISERROR(MATCH($J27,SorP!$B$1:$B$6230,0)),"",INDIRECT("'SorP'!$A$"&amp;MATCH($J27,SorP!$B$1:$B$6230,0))))</f>
        <v>CN-YN</v>
      </c>
      <c r="U27" s="238"/>
      <c r="V27" s="270">
        <f>IF(C27="",NA(),MATCH($B27&amp;$C27,'Smelter Look-up'!$J:$J,0))</f>
        <v>427</v>
      </c>
      <c r="W27" s="271"/>
      <c r="X27" s="271">
        <f t="shared" si="4"/>
        <v>0</v>
      </c>
      <c r="Y27" s="271"/>
      <c r="Z27" s="271"/>
      <c r="AB27" s="273" t="str">
        <f t="shared" si="5"/>
        <v>TinGejiu Kai Meng Industry and Trade LLC</v>
      </c>
    </row>
    <row r="28" spans="1:28" s="272" customFormat="1" ht="89.25">
      <c r="A28" s="214"/>
      <c r="B28" s="215" t="s">
        <v>1131</v>
      </c>
      <c r="C28" s="354" t="s">
        <v>2160</v>
      </c>
      <c r="D28" s="278"/>
      <c r="E28" s="215" t="s">
        <v>1100</v>
      </c>
      <c r="F28" s="215" t="s">
        <v>770</v>
      </c>
      <c r="G28" s="215" t="s">
        <v>13459</v>
      </c>
      <c r="H28" s="355">
        <v>0</v>
      </c>
      <c r="I28" s="356" t="s">
        <v>2477</v>
      </c>
      <c r="J28" s="356" t="s">
        <v>13851</v>
      </c>
      <c r="K28" s="357"/>
      <c r="L28" s="357"/>
      <c r="M28" s="357"/>
      <c r="N28" s="357"/>
      <c r="O28" s="268"/>
      <c r="P28" s="218"/>
      <c r="Q28" s="269"/>
      <c r="R28" s="215" t="str">
        <f ca="1">IF(ISERROR($V28),"",OFFSET('Smelter Look-up'!$C$4,$V28-4,0)&amp;"")</f>
        <v>Gejiu Non-Ferrous Metal Processing Co., Ltd.</v>
      </c>
      <c r="S28" s="222" t="str">
        <f t="shared" ca="1" si="3"/>
        <v>CN</v>
      </c>
      <c r="T28" s="222" t="str">
        <f ca="1">IF(B28="","",IF(ISERROR(MATCH($J28,SorP!$B$1:$B$6230,0)),"",INDIRECT("'SorP'!$A$"&amp;MATCH($J28,SorP!$B$1:$B$6230,0))))</f>
        <v>CN-YN</v>
      </c>
      <c r="U28" s="238"/>
      <c r="V28" s="270">
        <f>IF(C28="",NA(),MATCH($B28&amp;$C28,'Smelter Look-up'!$J:$J,0))</f>
        <v>428</v>
      </c>
      <c r="W28" s="271"/>
      <c r="X28" s="271">
        <f t="shared" si="4"/>
        <v>0</v>
      </c>
      <c r="Y28" s="271"/>
      <c r="Z28" s="271"/>
      <c r="AB28" s="273" t="str">
        <f t="shared" si="5"/>
        <v>TinGejiu Non-Ferrous Metal Processing Co., Ltd.</v>
      </c>
    </row>
    <row r="29" spans="1:28" s="272" customFormat="1" ht="76.5">
      <c r="A29" s="214"/>
      <c r="B29" s="215" t="s">
        <v>1131</v>
      </c>
      <c r="C29" s="354" t="s">
        <v>1164</v>
      </c>
      <c r="D29" s="278"/>
      <c r="E29" s="215" t="s">
        <v>1108</v>
      </c>
      <c r="F29" s="215" t="s">
        <v>777</v>
      </c>
      <c r="G29" s="215" t="s">
        <v>13459</v>
      </c>
      <c r="H29" s="355">
        <v>0</v>
      </c>
      <c r="I29" s="356" t="s">
        <v>15612</v>
      </c>
      <c r="J29" s="356" t="s">
        <v>1558</v>
      </c>
      <c r="K29" s="357"/>
      <c r="L29" s="357"/>
      <c r="M29" s="357"/>
      <c r="N29" s="357"/>
      <c r="O29" s="268"/>
      <c r="P29" s="218"/>
      <c r="Q29" s="269"/>
      <c r="R29" s="215" t="str">
        <f ca="1">IF(ISERROR($V29),"",OFFSET('Smelter Look-up'!$C$4,$V29-4,0)&amp;"")</f>
        <v>Mitsubishi Materials Corporation</v>
      </c>
      <c r="S29" s="222" t="str">
        <f t="shared" ca="1" si="3"/>
        <v>JP</v>
      </c>
      <c r="T29" s="222" t="str">
        <f ca="1">IF(B29="","",IF(ISERROR(MATCH($J29,SorP!$B$1:$B$6230,0)),"",INDIRECT("'SorP'!$A$"&amp;MATCH($J29,SorP!$B$1:$B$6230,0))))</f>
        <v>JP-28</v>
      </c>
      <c r="U29" s="238"/>
      <c r="V29" s="270">
        <f>IF(C29="",NA(),MATCH($B29&amp;$C29,'Smelter Look-up'!$J:$J,0))</f>
        <v>461</v>
      </c>
      <c r="W29" s="271"/>
      <c r="X29" s="271">
        <f t="shared" si="4"/>
        <v>0</v>
      </c>
      <c r="Y29" s="271"/>
      <c r="Z29" s="271"/>
      <c r="AB29" s="273" t="str">
        <f t="shared" si="5"/>
        <v>TinMitsubishi Materials Corporation</v>
      </c>
    </row>
    <row r="30" spans="1:28" s="272" customFormat="1" ht="89.25">
      <c r="A30" s="214"/>
      <c r="B30" s="215" t="s">
        <v>1131</v>
      </c>
      <c r="C30" s="354" t="s">
        <v>14033</v>
      </c>
      <c r="D30" s="278"/>
      <c r="E30" s="215" t="s">
        <v>892</v>
      </c>
      <c r="F30" s="215" t="s">
        <v>14034</v>
      </c>
      <c r="G30" s="215" t="s">
        <v>13459</v>
      </c>
      <c r="H30" s="355">
        <v>0</v>
      </c>
      <c r="I30" s="356" t="s">
        <v>14060</v>
      </c>
      <c r="J30" s="356" t="s">
        <v>12344</v>
      </c>
      <c r="K30" s="357"/>
      <c r="L30" s="357"/>
      <c r="M30" s="357"/>
      <c r="N30" s="357"/>
      <c r="O30" s="268"/>
      <c r="P30" s="218"/>
      <c r="Q30" s="269"/>
      <c r="R30" s="215" t="str">
        <f ca="1">IF(ISERROR($V30),"",OFFSET('Smelter Look-up'!$C$4,$V30-4,0)&amp;"")</f>
        <v>Thai Nguyen Mining and Metallurgy Co., Ltd.</v>
      </c>
      <c r="S30" s="222" t="str">
        <f t="shared" ca="1" si="3"/>
        <v>VN</v>
      </c>
      <c r="T30" s="222" t="str">
        <f ca="1">IF(B30="","",IF(ISERROR(MATCH($J30,SorP!$B$1:$B$6230,0)),"",INDIRECT("'SorP'!$A$"&amp;MATCH($J30,SorP!$B$1:$B$6230,0))))</f>
        <v>VN-69</v>
      </c>
      <c r="U30" s="238"/>
      <c r="V30" s="270">
        <f>IF(C30="",NA(),MATCH($B30&amp;$C30,'Smelter Look-up'!$J:$J,0))</f>
        <v>501</v>
      </c>
      <c r="W30" s="271"/>
      <c r="X30" s="271">
        <f t="shared" si="4"/>
        <v>0</v>
      </c>
      <c r="Y30" s="271"/>
      <c r="Z30" s="271"/>
      <c r="AB30" s="273" t="str">
        <f t="shared" si="5"/>
        <v>TinThai Nguyen Mining and Metallurgy Co., Ltd.</v>
      </c>
    </row>
    <row r="31" spans="1:28" s="272" customFormat="1" ht="63.75">
      <c r="A31" s="214"/>
      <c r="B31" s="215" t="s">
        <v>1131</v>
      </c>
      <c r="C31" s="354" t="s">
        <v>13400</v>
      </c>
      <c r="D31" s="278"/>
      <c r="E31" s="215" t="s">
        <v>1100</v>
      </c>
      <c r="F31" s="215" t="s">
        <v>1802</v>
      </c>
      <c r="G31" s="215" t="s">
        <v>13459</v>
      </c>
      <c r="H31" s="355">
        <v>0</v>
      </c>
      <c r="I31" s="356" t="s">
        <v>1787</v>
      </c>
      <c r="J31" s="356" t="s">
        <v>13842</v>
      </c>
      <c r="K31" s="357"/>
      <c r="L31" s="357"/>
      <c r="M31" s="357"/>
      <c r="N31" s="357"/>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20.25">
      <c r="A32" s="214"/>
      <c r="B32" s="215" t="s">
        <v>1131</v>
      </c>
      <c r="C32" s="354" t="s">
        <v>906</v>
      </c>
      <c r="D32" s="278"/>
      <c r="E32" s="215" t="s">
        <v>1108</v>
      </c>
      <c r="F32" s="215" t="s">
        <v>1410</v>
      </c>
      <c r="G32" s="215" t="s">
        <v>13459</v>
      </c>
      <c r="H32" s="355">
        <v>0</v>
      </c>
      <c r="I32" s="356" t="s">
        <v>1581</v>
      </c>
      <c r="J32" s="356" t="s">
        <v>1582</v>
      </c>
      <c r="K32" s="357"/>
      <c r="L32" s="357"/>
      <c r="M32" s="357"/>
      <c r="N32" s="357"/>
      <c r="O32" s="268"/>
      <c r="P32" s="218"/>
      <c r="Q32" s="269"/>
      <c r="R32" s="215" t="str">
        <f ca="1">IF(ISERROR($V32),"",OFFSET('Smelter Look-up'!$C$4,$V32-4,0)&amp;"")</f>
        <v>Dowa</v>
      </c>
      <c r="S32" s="222" t="str">
        <f t="shared" ca="1" si="3"/>
        <v>JP</v>
      </c>
      <c r="T32" s="222" t="str">
        <f ca="1">IF(B32="","",IF(ISERROR(MATCH($J32,SorP!$B$1:$B$6230,0)),"",INDIRECT("'SorP'!$A$"&amp;MATCH($J32,SorP!$B$1:$B$6230,0))))</f>
        <v>JP-05</v>
      </c>
      <c r="U32" s="238"/>
      <c r="V32" s="270">
        <f>IF(C32="",NA(),MATCH($B32&amp;$C32,'Smelter Look-up'!$J:$J,0))</f>
        <v>409</v>
      </c>
      <c r="W32" s="271"/>
      <c r="X32" s="271">
        <f t="shared" si="4"/>
        <v>0</v>
      </c>
      <c r="Y32" s="271"/>
      <c r="Z32" s="271"/>
      <c r="AB32" s="273" t="str">
        <f t="shared" si="5"/>
        <v>TinDowa</v>
      </c>
    </row>
    <row r="33" spans="1:28" s="272" customFormat="1" ht="36" customHeight="1">
      <c r="A33" s="214" t="s">
        <v>738</v>
      </c>
      <c r="B33" s="215" t="str">
        <f ca="1">IF(LEN(A33)=0,"",INDEX('Smelter Look-up'!$A:$A,MATCH($A33,'Smelter Look-up'!$E:$E,0)))</f>
        <v>Gold</v>
      </c>
      <c r="C33" s="219" t="str">
        <f ca="1">IF(LEN(A33)=0,"",INDEX('Smelter Look-up'!$C:$C,MATCH($A33,'Smelter Look-up'!$E:$E,0)))</f>
        <v>Umicore S.A. Business Unit Precious Metals Refining</v>
      </c>
      <c r="D33" s="278"/>
      <c r="E33" s="215" t="str">
        <f ca="1">IF(ISERROR($V33),"",OFFSET('Smelter Look-up'!$D$4,$V33-4,0)&amp;"")</f>
        <v>BELGIUM</v>
      </c>
      <c r="F33" s="215" t="str">
        <f ca="1">IF(ISERROR($V33),"",OFFSET('Smelter Look-up'!$E$4,$V33-4,0))</f>
        <v>CID001980</v>
      </c>
      <c r="G33" s="215" t="str">
        <f ca="1">IF(C33=$X$4,"Enter smelter details",IF(ISERROR($V33),"",OFFSET('Smelter Look-up'!$F$4,$V33-4,0)))</f>
        <v>RMI</v>
      </c>
      <c r="H33" s="216">
        <f ca="1">IF(ISERROR($V33),"",OFFSET('Smelter Look-up'!$G$4,$V33-4,0))</f>
        <v>0</v>
      </c>
      <c r="I33" s="217" t="str">
        <f ca="1">IF(ISERROR($V33),"",OFFSET('Smelter Look-up'!$H$4,$V33-4,0))</f>
        <v>Hoboken</v>
      </c>
      <c r="J33" s="217" t="str">
        <f ca="1">IF(ISERROR($V33),"",OFFSET('Smelter Look-up'!$I$4,$V33-4,0))</f>
        <v>Antwerpen</v>
      </c>
      <c r="K33" s="268"/>
      <c r="L33" s="268"/>
      <c r="M33" s="268"/>
      <c r="N33" s="268"/>
      <c r="O33" s="268"/>
      <c r="P33" s="218"/>
      <c r="Q33" s="269"/>
      <c r="R33" s="215" t="str">
        <f ca="1">IF(ISERROR($V33),"",OFFSET('Smelter Look-up'!$C$4,$V33-4,0)&amp;"")</f>
        <v>Umicore S.A. Business Unit Precious Metals Refining</v>
      </c>
      <c r="S33" s="222" t="str">
        <f t="shared" ca="1" si="3"/>
        <v>BE</v>
      </c>
      <c r="T33" s="222" t="str">
        <f ca="1">IF(B33="","",IF(ISERROR(MATCH($J33,SorP!$B$1:$B$6230,0)),"",INDIRECT("'SorP'!$A$"&amp;MATCH($J33,SorP!$B$1:$B$6230,0))))</f>
        <v>BE-VAN</v>
      </c>
      <c r="U33" s="238"/>
      <c r="V33" s="270">
        <f ca="1">IF(C33="",NA(),MATCH($B33&amp;$C33,'Smelter Look-up'!$J:$J,0))</f>
        <v>286</v>
      </c>
      <c r="W33" s="271"/>
      <c r="X33" s="271">
        <f t="shared" ca="1" si="4"/>
        <v>0</v>
      </c>
      <c r="Y33" s="271"/>
      <c r="Z33" s="271"/>
      <c r="AB33" s="273" t="str">
        <f t="shared" ca="1" si="5"/>
        <v>GoldUmicore S.A. Business Unit Precious Metals Refining</v>
      </c>
    </row>
    <row r="34" spans="1:28" s="272" customFormat="1" ht="63.75">
      <c r="A34" s="214"/>
      <c r="B34" s="215" t="s">
        <v>1130</v>
      </c>
      <c r="C34" s="219" t="s">
        <v>1229</v>
      </c>
      <c r="D34" s="278"/>
      <c r="E34" s="215" t="s">
        <v>2463</v>
      </c>
      <c r="F34" s="215" t="s">
        <v>708</v>
      </c>
      <c r="G34" s="215" t="s">
        <v>13459</v>
      </c>
      <c r="H34" s="216">
        <v>0</v>
      </c>
      <c r="I34" s="217" t="s">
        <v>1631</v>
      </c>
      <c r="J34" s="217" t="s">
        <v>1632</v>
      </c>
      <c r="K34" s="268"/>
      <c r="L34" s="268"/>
      <c r="M34" s="268"/>
      <c r="N34" s="268"/>
      <c r="O34" s="268"/>
      <c r="P34" s="218"/>
      <c r="Q34" s="269"/>
      <c r="R34" s="215" t="str">
        <f ca="1">IF(ISERROR($V34),"",OFFSET('Smelter Look-up'!$C$4,$V34-4,0)&amp;"")</f>
        <v>Metalor USA Refining Corporation</v>
      </c>
      <c r="S34" s="222" t="str">
        <f t="shared" ref="S34:S42" ca="1" si="6">IF(B34="","",IF(ISERROR(MATCH($E34,CL,0)),"Unknown",INDIRECT("'C'!$A$"&amp;MATCH($E34,CL,0)+1)))</f>
        <v>US</v>
      </c>
      <c r="T34" s="222" t="str">
        <f ca="1">IF(B34="","",IF(ISERROR(MATCH($J34,SorP!$B$1:$B$6230,0)),"",INDIRECT("'SorP'!$A$"&amp;MATCH($J34,SorP!$B$1:$B$6230,0))))</f>
        <v>US-MA</v>
      </c>
      <c r="U34" s="238"/>
      <c r="V34" s="270">
        <f>IF(C34="",NA(),MATCH($B34&amp;$C34,'Smelter Look-up'!$J:$J,0))</f>
        <v>172</v>
      </c>
      <c r="W34" s="271"/>
      <c r="X34" s="271">
        <f t="shared" ref="X34:X42" si="7">IF(AND(C34="Smelter not listed",OR(LEN(D34)=0,LEN(E34)=0)),1,0)</f>
        <v>0</v>
      </c>
      <c r="Y34" s="271"/>
      <c r="Z34" s="271"/>
      <c r="AB34" s="273" t="str">
        <f t="shared" ref="AB34:AB42" si="8">B34&amp;C34</f>
        <v>GoldMetalor USA Refining Corporation</v>
      </c>
    </row>
    <row r="35" spans="1:28" s="272" customFormat="1" ht="102">
      <c r="A35" s="214"/>
      <c r="B35" s="215" t="s">
        <v>1130</v>
      </c>
      <c r="C35" s="219" t="s">
        <v>52</v>
      </c>
      <c r="D35" s="278"/>
      <c r="E35" s="215" t="s">
        <v>1101</v>
      </c>
      <c r="F35" s="215" t="s">
        <v>651</v>
      </c>
      <c r="G35" s="215" t="s">
        <v>13459</v>
      </c>
      <c r="H35" s="216">
        <v>0</v>
      </c>
      <c r="I35" s="217" t="s">
        <v>1549</v>
      </c>
      <c r="J35" s="217" t="s">
        <v>1550</v>
      </c>
      <c r="K35" s="268"/>
      <c r="L35" s="268"/>
      <c r="M35" s="268"/>
      <c r="N35" s="268"/>
      <c r="O35" s="268"/>
      <c r="P35" s="218"/>
      <c r="Q35" s="269"/>
      <c r="R35" s="215" t="str">
        <f ca="1">IF(ISERROR($V35),"",OFFSET('Smelter Look-up'!$C$4,$V35-4,0)&amp;"")</f>
        <v>Allgemeine Gold-und Silberscheideanstalt A.G.</v>
      </c>
      <c r="S35" s="222" t="str">
        <f t="shared" ca="1" si="6"/>
        <v>DE</v>
      </c>
      <c r="T35" s="222" t="str">
        <f ca="1">IF(B35="","",IF(ISERROR(MATCH($J35,SorP!$B$1:$B$6230,0)),"",INDIRECT("'SorP'!$A$"&amp;MATCH($J35,SorP!$B$1:$B$6230,0))))</f>
        <v>DE-BW</v>
      </c>
      <c r="U35" s="238"/>
      <c r="V35" s="270">
        <f>IF(C35="",NA(),MATCH($B35&amp;$C35,'Smelter Look-up'!$J:$J,0))</f>
        <v>16</v>
      </c>
      <c r="W35" s="271"/>
      <c r="X35" s="271">
        <f t="shared" si="7"/>
        <v>0</v>
      </c>
      <c r="Y35" s="271"/>
      <c r="Z35" s="271"/>
      <c r="AB35" s="273" t="str">
        <f t="shared" si="8"/>
        <v>GoldAllgemeine Gold-und Silberscheideanstalt A.G.</v>
      </c>
    </row>
    <row r="36" spans="1:28" s="272" customFormat="1" ht="51">
      <c r="A36" s="214"/>
      <c r="B36" s="215" t="s">
        <v>1130</v>
      </c>
      <c r="C36" s="219" t="s">
        <v>2309</v>
      </c>
      <c r="D36" s="278"/>
      <c r="E36" s="215" t="s">
        <v>1098</v>
      </c>
      <c r="F36" s="215" t="s">
        <v>654</v>
      </c>
      <c r="G36" s="215" t="s">
        <v>13459</v>
      </c>
      <c r="H36" s="216">
        <v>0</v>
      </c>
      <c r="I36" s="217" t="s">
        <v>1555</v>
      </c>
      <c r="J36" s="217" t="s">
        <v>1556</v>
      </c>
      <c r="K36" s="268"/>
      <c r="L36" s="268"/>
      <c r="M36" s="268"/>
      <c r="N36" s="268"/>
      <c r="O36" s="268"/>
      <c r="P36" s="218"/>
      <c r="Q36" s="269"/>
      <c r="R36" s="215" t="str">
        <f ca="1">IF(ISERROR($V36),"",OFFSET('Smelter Look-up'!$C$4,$V36-4,0)&amp;"")</f>
        <v>Argor-Heraeus S.A.</v>
      </c>
      <c r="S36" s="222" t="str">
        <f t="shared" ca="1" si="6"/>
        <v>CH</v>
      </c>
      <c r="T36" s="222" t="str">
        <f ca="1">IF(B36="","",IF(ISERROR(MATCH($J36,SorP!$B$1:$B$6230,0)),"",INDIRECT("'SorP'!$A$"&amp;MATCH($J36,SorP!$B$1:$B$6230,0))))</f>
        <v>CH-TI</v>
      </c>
      <c r="U36" s="238"/>
      <c r="V36" s="270">
        <f>IF(C36="",NA(),MATCH($B36&amp;$C36,'Smelter Look-up'!$J:$J,0))</f>
        <v>25</v>
      </c>
      <c r="W36" s="271"/>
      <c r="X36" s="271">
        <f t="shared" si="7"/>
        <v>0</v>
      </c>
      <c r="Y36" s="271"/>
      <c r="Z36" s="271"/>
      <c r="AB36" s="273" t="str">
        <f t="shared" si="8"/>
        <v>GoldArgor-Heraeus S.A.</v>
      </c>
    </row>
    <row r="37" spans="1:28" s="272" customFormat="1" ht="51">
      <c r="A37" s="214"/>
      <c r="B37" s="215" t="s">
        <v>1130</v>
      </c>
      <c r="C37" s="219" t="s">
        <v>661</v>
      </c>
      <c r="D37" s="278"/>
      <c r="E37" s="215" t="s">
        <v>1101</v>
      </c>
      <c r="F37" s="215" t="s">
        <v>662</v>
      </c>
      <c r="G37" s="215" t="s">
        <v>13459</v>
      </c>
      <c r="H37" s="216">
        <v>0</v>
      </c>
      <c r="I37" s="217" t="s">
        <v>1549</v>
      </c>
      <c r="J37" s="217" t="s">
        <v>1550</v>
      </c>
      <c r="K37" s="268"/>
      <c r="L37" s="268"/>
      <c r="M37" s="268"/>
      <c r="N37" s="268"/>
      <c r="O37" s="268"/>
      <c r="P37" s="218"/>
      <c r="Q37" s="269"/>
      <c r="R37" s="215" t="str">
        <f ca="1">IF(ISERROR($V37),"",OFFSET('Smelter Look-up'!$C$4,$V37-4,0)&amp;"")</f>
        <v>C. Hafner GmbH + Co. KG</v>
      </c>
      <c r="S37" s="222" t="str">
        <f t="shared" ca="1" si="6"/>
        <v>DE</v>
      </c>
      <c r="T37" s="222" t="str">
        <f ca="1">IF(B37="","",IF(ISERROR(MATCH($J37,SorP!$B$1:$B$6230,0)),"",INDIRECT("'SorP'!$A$"&amp;MATCH($J37,SorP!$B$1:$B$6230,0))))</f>
        <v>DE-BW</v>
      </c>
      <c r="U37" s="238"/>
      <c r="V37" s="270">
        <f>IF(C37="",NA(),MATCH($B37&amp;$C37,'Smelter Look-up'!$J:$J,0))</f>
        <v>40</v>
      </c>
      <c r="W37" s="271"/>
      <c r="X37" s="271">
        <f t="shared" si="7"/>
        <v>0</v>
      </c>
      <c r="Y37" s="271"/>
      <c r="Z37" s="271"/>
      <c r="AB37" s="273" t="str">
        <f t="shared" si="8"/>
        <v>GoldC. Hafner GmbH + Co. KG</v>
      </c>
    </row>
    <row r="38" spans="1:28" s="272" customFormat="1" ht="51">
      <c r="A38" s="214"/>
      <c r="B38" s="215" t="s">
        <v>1130</v>
      </c>
      <c r="C38" s="219" t="s">
        <v>1039</v>
      </c>
      <c r="D38" s="278"/>
      <c r="E38" s="215" t="s">
        <v>1101</v>
      </c>
      <c r="F38" s="215" t="s">
        <v>678</v>
      </c>
      <c r="G38" s="215" t="s">
        <v>13459</v>
      </c>
      <c r="H38" s="216">
        <v>0</v>
      </c>
      <c r="I38" s="217" t="s">
        <v>1549</v>
      </c>
      <c r="J38" s="217" t="s">
        <v>1550</v>
      </c>
      <c r="K38" s="268"/>
      <c r="L38" s="268"/>
      <c r="M38" s="268"/>
      <c r="N38" s="268"/>
      <c r="O38" s="268"/>
      <c r="P38" s="218"/>
      <c r="Q38" s="269"/>
      <c r="R38" s="215" t="str">
        <f ca="1">IF(ISERROR($V38),"",OFFSET('Smelter Look-up'!$C$4,$V38-4,0)&amp;"")</f>
        <v>Heimerle + Meule GmbH</v>
      </c>
      <c r="S38" s="222" t="str">
        <f t="shared" ca="1" si="6"/>
        <v>DE</v>
      </c>
      <c r="T38" s="222" t="str">
        <f ca="1">IF(B38="","",IF(ISERROR(MATCH($J38,SorP!$B$1:$B$6230,0)),"",INDIRECT("'SorP'!$A$"&amp;MATCH($J38,SorP!$B$1:$B$6230,0))))</f>
        <v>DE-BW</v>
      </c>
      <c r="U38" s="238"/>
      <c r="V38" s="270">
        <f>IF(C38="",NA(),MATCH($B38&amp;$C38,'Smelter Look-up'!$J:$J,0))</f>
        <v>97</v>
      </c>
      <c r="W38" s="271"/>
      <c r="X38" s="271">
        <f t="shared" si="7"/>
        <v>0</v>
      </c>
      <c r="Y38" s="271"/>
      <c r="Z38" s="271"/>
      <c r="AB38" s="273" t="str">
        <f t="shared" si="8"/>
        <v>GoldHeimerle + Meule GmbH</v>
      </c>
    </row>
    <row r="39" spans="1:28" s="272" customFormat="1" ht="63.75">
      <c r="A39" s="214"/>
      <c r="B39" s="215" t="s">
        <v>1130</v>
      </c>
      <c r="C39" s="219" t="s">
        <v>2219</v>
      </c>
      <c r="D39" s="278"/>
      <c r="E39" s="215" t="s">
        <v>1101</v>
      </c>
      <c r="F39" s="215" t="s">
        <v>2222</v>
      </c>
      <c r="G39" s="215" t="s">
        <v>13459</v>
      </c>
      <c r="H39" s="216">
        <v>0</v>
      </c>
      <c r="I39" s="217" t="s">
        <v>1784</v>
      </c>
      <c r="J39" s="217" t="s">
        <v>4271</v>
      </c>
      <c r="K39" s="268"/>
      <c r="L39" s="268"/>
      <c r="M39" s="268"/>
      <c r="N39" s="268"/>
      <c r="O39" s="268"/>
      <c r="P39" s="218"/>
      <c r="Q39" s="269"/>
      <c r="R39" s="215" t="str">
        <f ca="1">IF(ISERROR($V39),"",OFFSET('Smelter Look-up'!$C$4,$V39-4,0)&amp;"")</f>
        <v>SAXONIA Edelmetalle GmbH</v>
      </c>
      <c r="S39" s="222" t="str">
        <f t="shared" ca="1" si="6"/>
        <v>DE</v>
      </c>
      <c r="T39" s="222" t="str">
        <f ca="1">IF(B39="","",IF(ISERROR(MATCH($J39,SorP!$B$1:$B$6230,0)),"",INDIRECT("'SorP'!$A$"&amp;MATCH($J39,SorP!$B$1:$B$6230,0))))</f>
        <v>DE-SN</v>
      </c>
      <c r="U39" s="238"/>
      <c r="V39" s="270">
        <f>IF(C39="",NA(),MATCH($B39&amp;$C39,'Smelter Look-up'!$J:$J,0))</f>
        <v>226</v>
      </c>
      <c r="W39" s="271"/>
      <c r="X39" s="271">
        <f t="shared" si="7"/>
        <v>0</v>
      </c>
      <c r="Y39" s="271"/>
      <c r="Z39" s="271"/>
      <c r="AB39" s="273" t="str">
        <f t="shared" si="8"/>
        <v>GoldSAXONIA Edelmetalle GmbH</v>
      </c>
    </row>
    <row r="40" spans="1:28" s="272" customFormat="1" ht="63.75">
      <c r="A40" s="214"/>
      <c r="B40" s="215" t="s">
        <v>1130</v>
      </c>
      <c r="C40" s="219" t="s">
        <v>2220</v>
      </c>
      <c r="D40" s="278"/>
      <c r="E40" s="215" t="s">
        <v>1101</v>
      </c>
      <c r="F40" s="215" t="s">
        <v>2223</v>
      </c>
      <c r="G40" s="215" t="s">
        <v>13459</v>
      </c>
      <c r="H40" s="216">
        <v>0</v>
      </c>
      <c r="I40" s="217" t="s">
        <v>1549</v>
      </c>
      <c r="J40" s="217" t="s">
        <v>1550</v>
      </c>
      <c r="K40" s="268"/>
      <c r="L40" s="268"/>
      <c r="M40" s="268"/>
      <c r="N40" s="268"/>
      <c r="O40" s="268"/>
      <c r="P40" s="218"/>
      <c r="Q40" s="269"/>
      <c r="R40" s="215" t="str">
        <f ca="1">IF(ISERROR($V40),"",OFFSET('Smelter Look-up'!$C$4,$V40-4,0)&amp;"")</f>
        <v>WIELAND Edelmetalle GmbH</v>
      </c>
      <c r="S40" s="222" t="str">
        <f t="shared" ca="1" si="6"/>
        <v>DE</v>
      </c>
      <c r="T40" s="222" t="str">
        <f ca="1">IF(B40="","",IF(ISERROR(MATCH($J40,SorP!$B$1:$B$6230,0)),"",INDIRECT("'SorP'!$A$"&amp;MATCH($J40,SorP!$B$1:$B$6230,0))))</f>
        <v>DE-BW</v>
      </c>
      <c r="U40" s="238"/>
      <c r="V40" s="270">
        <f>IF(C40="",NA(),MATCH($B40&amp;$C40,'Smelter Look-up'!$J:$J,0))</f>
        <v>292</v>
      </c>
      <c r="W40" s="271"/>
      <c r="X40" s="271">
        <f t="shared" si="7"/>
        <v>0</v>
      </c>
      <c r="Y40" s="271"/>
      <c r="Z40" s="271"/>
      <c r="AB40" s="273" t="str">
        <f t="shared" si="8"/>
        <v>GoldWIELAND Edelmetalle GmbH</v>
      </c>
    </row>
    <row r="41" spans="1:28" s="272" customFormat="1" ht="51">
      <c r="A41" s="214"/>
      <c r="B41" s="215" t="s">
        <v>1130</v>
      </c>
      <c r="C41" s="219" t="s">
        <v>2155</v>
      </c>
      <c r="D41" s="278"/>
      <c r="E41" s="215" t="s">
        <v>1113</v>
      </c>
      <c r="F41" s="215" t="s">
        <v>709</v>
      </c>
      <c r="G41" s="215" t="s">
        <v>13459</v>
      </c>
      <c r="H41" s="216">
        <v>0</v>
      </c>
      <c r="I41" s="217" t="s">
        <v>1633</v>
      </c>
      <c r="J41" s="217" t="s">
        <v>13099</v>
      </c>
      <c r="K41" s="268"/>
      <c r="L41" s="268"/>
      <c r="M41" s="268"/>
      <c r="N41" s="268"/>
      <c r="O41" s="268"/>
      <c r="P41" s="218"/>
      <c r="Q41" s="269"/>
      <c r="R41" s="215" t="str">
        <f ca="1">IF(ISERROR($V41),"",OFFSET('Smelter Look-up'!$C$4,$V41-4,0)&amp;"")</f>
        <v>Metalurgica Met-Mex Penoles S.A. De C.V.</v>
      </c>
      <c r="S41" s="222" t="str">
        <f t="shared" ca="1" si="6"/>
        <v>MX</v>
      </c>
      <c r="T41" s="222" t="str">
        <f ca="1">IF(B41="","",IF(ISERROR(MATCH($J41,SorP!$B$1:$B$6230,0)),"",INDIRECT("'SorP'!$A$"&amp;MATCH($J41,SorP!$B$1:$B$6230,0))))</f>
        <v>MX-COA</v>
      </c>
      <c r="U41" s="238"/>
      <c r="V41" s="270">
        <f>IF(C41="",NA(),MATCH($B41&amp;$C41,'Smelter Look-up'!$J:$J,0))</f>
        <v>176</v>
      </c>
      <c r="W41" s="271"/>
      <c r="X41" s="271">
        <f t="shared" si="7"/>
        <v>0</v>
      </c>
      <c r="Y41" s="271"/>
      <c r="Z41" s="271"/>
      <c r="AB41" s="273" t="str">
        <f t="shared" si="8"/>
        <v>GoldMet-Mex Penoles, S.A.</v>
      </c>
    </row>
    <row r="42" spans="1:28" s="272" customFormat="1" ht="63.75">
      <c r="A42" s="214"/>
      <c r="B42" s="215" t="s">
        <v>1130</v>
      </c>
      <c r="C42" s="219" t="s">
        <v>2353</v>
      </c>
      <c r="D42" s="278"/>
      <c r="E42" s="215" t="s">
        <v>1108</v>
      </c>
      <c r="F42" s="215" t="s">
        <v>732</v>
      </c>
      <c r="G42" s="215" t="s">
        <v>13459</v>
      </c>
      <c r="H42" s="216">
        <v>0</v>
      </c>
      <c r="I42" s="217" t="s">
        <v>1672</v>
      </c>
      <c r="J42" s="217" t="s">
        <v>1673</v>
      </c>
      <c r="K42" s="268"/>
      <c r="L42" s="268"/>
      <c r="M42" s="268"/>
      <c r="N42" s="268"/>
      <c r="O42" s="268"/>
      <c r="P42" s="218"/>
      <c r="Q42" s="269"/>
      <c r="R42" s="215" t="str">
        <f ca="1">IF(ISERROR($V42),"",OFFSET('Smelter Look-up'!$C$4,$V42-4,0)&amp;"")</f>
        <v>Tanaka Kikinzoku Kogyo K.K.</v>
      </c>
      <c r="S42" s="222" t="str">
        <f t="shared" ca="1" si="6"/>
        <v>JP</v>
      </c>
      <c r="T42" s="222" t="str">
        <f ca="1">IF(B42="","",IF(ISERROR(MATCH($J42,SorP!$B$1:$B$6230,0)),"",INDIRECT("'SorP'!$A$"&amp;MATCH($J42,SorP!$B$1:$B$6230,0))))</f>
        <v>JP-14</v>
      </c>
      <c r="U42" s="238"/>
      <c r="V42" s="270">
        <f>IF(C42="",NA(),MATCH($B42&amp;$C42,'Smelter Look-up'!$J:$J,0))</f>
        <v>270</v>
      </c>
      <c r="W42" s="271"/>
      <c r="X42" s="271">
        <f t="shared" si="7"/>
        <v>0</v>
      </c>
      <c r="Y42" s="271"/>
      <c r="Z42" s="271"/>
      <c r="AB42" s="273" t="str">
        <f t="shared" si="8"/>
        <v>GoldTanaka Kikinzoku Kogyo K.K</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ref="S43:S66" ca="1" si="9">IF(B43="","",IF(ISERROR(MATCH($E43,CL,0)),"Unknown",INDIRECT("'C'!$A$"&amp;MATCH($E43,CL,0)+1)))</f>
        <v/>
      </c>
      <c r="T43" s="222" t="str">
        <f ca="1">IF(B43="","",IF(ISERROR(MATCH($J43,SorP!$B$1:$B$6230,0)),"",INDIRECT("'SorP'!$A$"&amp;MATCH($J43,SorP!$B$1:$B$6230,0))))</f>
        <v/>
      </c>
      <c r="U43" s="238"/>
      <c r="V43" s="270" t="e">
        <f>IF(C43="",NA(),MATCH($B43&amp;$C43,'Smelter Look-up'!$J:$J,0))</f>
        <v>#N/A</v>
      </c>
      <c r="W43" s="271"/>
      <c r="X43" s="271">
        <f t="shared" ref="X43:X66" ca="1" si="10">IF(AND(C43="Smelter not listed",OR(LEN(D43)=0,LEN(E43)=0)),1,0)</f>
        <v>0</v>
      </c>
      <c r="Y43" s="271"/>
      <c r="Z43" s="271"/>
      <c r="AB43" s="273" t="str">
        <f t="shared" ref="AB43:AB66" si="11">B43&amp;C43</f>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9"/>
        <v/>
      </c>
      <c r="T44" s="222" t="str">
        <f ca="1">IF(B44="","",IF(ISERROR(MATCH($J44,SorP!$B$1:$B$6230,0)),"",INDIRECT("'SorP'!$A$"&amp;MATCH($J44,SorP!$B$1:$B$6230,0))))</f>
        <v/>
      </c>
      <c r="U44" s="238"/>
      <c r="V44" s="270" t="e">
        <f>IF(C44="",NA(),MATCH($B44&amp;$C44,'Smelter Look-up'!$J:$J,0))</f>
        <v>#N/A</v>
      </c>
      <c r="W44" s="271"/>
      <c r="X44" s="271">
        <f t="shared" ca="1" si="10"/>
        <v>0</v>
      </c>
      <c r="Y44" s="271"/>
      <c r="Z44" s="271"/>
      <c r="AB44" s="273" t="str">
        <f t="shared" si="11"/>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9"/>
        <v/>
      </c>
      <c r="T45" s="222" t="str">
        <f ca="1">IF(B45="","",IF(ISERROR(MATCH($J45,SorP!$B$1:$B$6230,0)),"",INDIRECT("'SorP'!$A$"&amp;MATCH($J45,SorP!$B$1:$B$6230,0))))</f>
        <v/>
      </c>
      <c r="U45" s="238"/>
      <c r="V45" s="270" t="e">
        <f>IF(C45="",NA(),MATCH($B45&amp;$C45,'Smelter Look-up'!$J:$J,0))</f>
        <v>#N/A</v>
      </c>
      <c r="W45" s="271"/>
      <c r="X45" s="271">
        <f t="shared" ca="1" si="10"/>
        <v>0</v>
      </c>
      <c r="Y45" s="271"/>
      <c r="Z45" s="271"/>
      <c r="AB45" s="273" t="str">
        <f t="shared" si="11"/>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9"/>
        <v/>
      </c>
      <c r="T46" s="222" t="str">
        <f ca="1">IF(B46="","",IF(ISERROR(MATCH($J46,SorP!$B$1:$B$6230,0)),"",INDIRECT("'SorP'!$A$"&amp;MATCH($J46,SorP!$B$1:$B$6230,0))))</f>
        <v/>
      </c>
      <c r="U46" s="238"/>
      <c r="V46" s="270" t="e">
        <f>IF(C46="",NA(),MATCH($B46&amp;$C46,'Smelter Look-up'!$J:$J,0))</f>
        <v>#N/A</v>
      </c>
      <c r="W46" s="271"/>
      <c r="X46" s="271">
        <f t="shared" ca="1" si="10"/>
        <v>0</v>
      </c>
      <c r="Y46" s="271"/>
      <c r="Z46" s="271"/>
      <c r="AB46" s="273" t="str">
        <f t="shared" si="11"/>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9"/>
        <v/>
      </c>
      <c r="T47" s="222" t="str">
        <f ca="1">IF(B47="","",IF(ISERROR(MATCH($J47,SorP!$B$1:$B$6230,0)),"",INDIRECT("'SorP'!$A$"&amp;MATCH($J47,SorP!$B$1:$B$6230,0))))</f>
        <v/>
      </c>
      <c r="U47" s="238"/>
      <c r="V47" s="270" t="e">
        <f>IF(C47="",NA(),MATCH($B47&amp;$C47,'Smelter Look-up'!$J:$J,0))</f>
        <v>#N/A</v>
      </c>
      <c r="W47" s="271"/>
      <c r="X47" s="271">
        <f t="shared" ca="1" si="10"/>
        <v>0</v>
      </c>
      <c r="Y47" s="271"/>
      <c r="Z47" s="271"/>
      <c r="AB47" s="273" t="str">
        <f t="shared" si="11"/>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9"/>
        <v/>
      </c>
      <c r="T48" s="222" t="str">
        <f ca="1">IF(B48="","",IF(ISERROR(MATCH($J48,SorP!$B$1:$B$6230,0)),"",INDIRECT("'SorP'!$A$"&amp;MATCH($J48,SorP!$B$1:$B$6230,0))))</f>
        <v/>
      </c>
      <c r="U48" s="238"/>
      <c r="V48" s="270" t="e">
        <f>IF(C48="",NA(),MATCH($B48&amp;$C48,'Smelter Look-up'!$J:$J,0))</f>
        <v>#N/A</v>
      </c>
      <c r="W48" s="271"/>
      <c r="X48" s="271">
        <f t="shared" ca="1" si="10"/>
        <v>0</v>
      </c>
      <c r="Y48" s="271"/>
      <c r="Z48" s="271"/>
      <c r="AB48" s="273" t="str">
        <f t="shared" si="11"/>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9"/>
        <v/>
      </c>
      <c r="T49" s="222" t="str">
        <f ca="1">IF(B49="","",IF(ISERROR(MATCH($J49,SorP!$B$1:$B$6230,0)),"",INDIRECT("'SorP'!$A$"&amp;MATCH($J49,SorP!$B$1:$B$6230,0))))</f>
        <v/>
      </c>
      <c r="U49" s="238"/>
      <c r="V49" s="270" t="e">
        <f>IF(C49="",NA(),MATCH($B49&amp;$C49,'Smelter Look-up'!$J:$J,0))</f>
        <v>#N/A</v>
      </c>
      <c r="W49" s="271"/>
      <c r="X49" s="271">
        <f t="shared" ca="1" si="10"/>
        <v>0</v>
      </c>
      <c r="Y49" s="271"/>
      <c r="Z49" s="271"/>
      <c r="AB49" s="273" t="str">
        <f t="shared" si="11"/>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9"/>
        <v/>
      </c>
      <c r="T50" s="222" t="str">
        <f ca="1">IF(B50="","",IF(ISERROR(MATCH($J50,SorP!$B$1:$B$6230,0)),"",INDIRECT("'SorP'!$A$"&amp;MATCH($J50,SorP!$B$1:$B$6230,0))))</f>
        <v/>
      </c>
      <c r="U50" s="238"/>
      <c r="V50" s="270" t="e">
        <f>IF(C50="",NA(),MATCH($B50&amp;$C50,'Smelter Look-up'!$J:$J,0))</f>
        <v>#N/A</v>
      </c>
      <c r="W50" s="271"/>
      <c r="X50" s="271">
        <f t="shared" ca="1" si="10"/>
        <v>0</v>
      </c>
      <c r="Y50" s="271"/>
      <c r="Z50" s="271"/>
      <c r="AB50" s="273" t="str">
        <f t="shared" si="11"/>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9"/>
        <v/>
      </c>
      <c r="T51" s="222" t="str">
        <f ca="1">IF(B51="","",IF(ISERROR(MATCH($J51,SorP!$B$1:$B$6230,0)),"",INDIRECT("'SorP'!$A$"&amp;MATCH($J51,SorP!$B$1:$B$6230,0))))</f>
        <v/>
      </c>
      <c r="U51" s="238"/>
      <c r="V51" s="270" t="e">
        <f>IF(C51="",NA(),MATCH($B51&amp;$C51,'Smelter Look-up'!$J:$J,0))</f>
        <v>#N/A</v>
      </c>
      <c r="W51" s="271"/>
      <c r="X51" s="271">
        <f t="shared" ca="1" si="10"/>
        <v>0</v>
      </c>
      <c r="Y51" s="271"/>
      <c r="Z51" s="271"/>
      <c r="AB51" s="273" t="str">
        <f t="shared" si="11"/>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9"/>
        <v/>
      </c>
      <c r="T52" s="222" t="str">
        <f ca="1">IF(B52="","",IF(ISERROR(MATCH($J52,SorP!$B$1:$B$6230,0)),"",INDIRECT("'SorP'!$A$"&amp;MATCH($J52,SorP!$B$1:$B$6230,0))))</f>
        <v/>
      </c>
      <c r="U52" s="238"/>
      <c r="V52" s="270" t="e">
        <f>IF(C52="",NA(),MATCH($B52&amp;$C52,'Smelter Look-up'!$J:$J,0))</f>
        <v>#N/A</v>
      </c>
      <c r="W52" s="271"/>
      <c r="X52" s="271">
        <f t="shared" ca="1" si="10"/>
        <v>0</v>
      </c>
      <c r="Y52" s="271"/>
      <c r="Z52" s="271"/>
      <c r="AB52" s="273" t="str">
        <f t="shared" si="11"/>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9"/>
        <v/>
      </c>
      <c r="T53" s="222" t="str">
        <f ca="1">IF(B53="","",IF(ISERROR(MATCH($J53,SorP!$B$1:$B$6230,0)),"",INDIRECT("'SorP'!$A$"&amp;MATCH($J53,SorP!$B$1:$B$6230,0))))</f>
        <v/>
      </c>
      <c r="U53" s="238"/>
      <c r="V53" s="270" t="e">
        <f>IF(C53="",NA(),MATCH($B53&amp;$C53,'Smelter Look-up'!$J:$J,0))</f>
        <v>#N/A</v>
      </c>
      <c r="W53" s="271"/>
      <c r="X53" s="271">
        <f t="shared" ca="1" si="10"/>
        <v>0</v>
      </c>
      <c r="Y53" s="271"/>
      <c r="Z53" s="271"/>
      <c r="AB53" s="273" t="str">
        <f t="shared" si="11"/>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9"/>
        <v/>
      </c>
      <c r="T54" s="222" t="str">
        <f ca="1">IF(B54="","",IF(ISERROR(MATCH($J54,SorP!$B$1:$B$6230,0)),"",INDIRECT("'SorP'!$A$"&amp;MATCH($J54,SorP!$B$1:$B$6230,0))))</f>
        <v/>
      </c>
      <c r="U54" s="238"/>
      <c r="V54" s="270" t="e">
        <f>IF(C54="",NA(),MATCH($B54&amp;$C54,'Smelter Look-up'!$J:$J,0))</f>
        <v>#N/A</v>
      </c>
      <c r="W54" s="271"/>
      <c r="X54" s="271">
        <f t="shared" ca="1" si="10"/>
        <v>0</v>
      </c>
      <c r="Y54" s="271"/>
      <c r="Z54" s="271"/>
      <c r="AB54" s="273" t="str">
        <f t="shared" si="11"/>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9"/>
        <v/>
      </c>
      <c r="T55" s="222" t="str">
        <f ca="1">IF(B55="","",IF(ISERROR(MATCH($J55,SorP!$B$1:$B$6230,0)),"",INDIRECT("'SorP'!$A$"&amp;MATCH($J55,SorP!$B$1:$B$6230,0))))</f>
        <v/>
      </c>
      <c r="U55" s="238"/>
      <c r="V55" s="270" t="e">
        <f>IF(C55="",NA(),MATCH($B55&amp;$C55,'Smelter Look-up'!$J:$J,0))</f>
        <v>#N/A</v>
      </c>
      <c r="W55" s="271"/>
      <c r="X55" s="271">
        <f t="shared" ca="1" si="10"/>
        <v>0</v>
      </c>
      <c r="Y55" s="271"/>
      <c r="Z55" s="271"/>
      <c r="AB55" s="273" t="str">
        <f t="shared" si="11"/>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9"/>
        <v/>
      </c>
      <c r="T56" s="222" t="str">
        <f ca="1">IF(B56="","",IF(ISERROR(MATCH($J56,SorP!$B$1:$B$6230,0)),"",INDIRECT("'SorP'!$A$"&amp;MATCH($J56,SorP!$B$1:$B$6230,0))))</f>
        <v/>
      </c>
      <c r="U56" s="238"/>
      <c r="V56" s="270" t="e">
        <f>IF(C56="",NA(),MATCH($B56&amp;$C56,'Smelter Look-up'!$J:$J,0))</f>
        <v>#N/A</v>
      </c>
      <c r="W56" s="271"/>
      <c r="X56" s="271">
        <f t="shared" ca="1" si="10"/>
        <v>0</v>
      </c>
      <c r="Y56" s="271"/>
      <c r="Z56" s="271"/>
      <c r="AB56" s="273" t="str">
        <f t="shared" si="11"/>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9"/>
        <v/>
      </c>
      <c r="T57" s="222" t="str">
        <f ca="1">IF(B57="","",IF(ISERROR(MATCH($J57,SorP!$B$1:$B$6230,0)),"",INDIRECT("'SorP'!$A$"&amp;MATCH($J57,SorP!$B$1:$B$6230,0))))</f>
        <v/>
      </c>
      <c r="U57" s="238"/>
      <c r="V57" s="270" t="e">
        <f>IF(C57="",NA(),MATCH($B57&amp;$C57,'Smelter Look-up'!$J:$J,0))</f>
        <v>#N/A</v>
      </c>
      <c r="W57" s="271"/>
      <c r="X57" s="271">
        <f t="shared" ca="1" si="10"/>
        <v>0</v>
      </c>
      <c r="Y57" s="271"/>
      <c r="Z57" s="271"/>
      <c r="AB57" s="273" t="str">
        <f t="shared" si="11"/>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9"/>
        <v/>
      </c>
      <c r="T58" s="222" t="str">
        <f ca="1">IF(B58="","",IF(ISERROR(MATCH($J58,SorP!$B$1:$B$6230,0)),"",INDIRECT("'SorP'!$A$"&amp;MATCH($J58,SorP!$B$1:$B$6230,0))))</f>
        <v/>
      </c>
      <c r="U58" s="238"/>
      <c r="V58" s="270" t="e">
        <f>IF(C58="",NA(),MATCH($B58&amp;$C58,'Smelter Look-up'!$J:$J,0))</f>
        <v>#N/A</v>
      </c>
      <c r="W58" s="271"/>
      <c r="X58" s="271">
        <f t="shared" ca="1" si="10"/>
        <v>0</v>
      </c>
      <c r="Y58" s="271"/>
      <c r="Z58" s="271"/>
      <c r="AB58" s="273" t="str">
        <f t="shared" si="11"/>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9"/>
        <v/>
      </c>
      <c r="T59" s="222" t="str">
        <f ca="1">IF(B59="","",IF(ISERROR(MATCH($J59,SorP!$B$1:$B$6230,0)),"",INDIRECT("'SorP'!$A$"&amp;MATCH($J59,SorP!$B$1:$B$6230,0))))</f>
        <v/>
      </c>
      <c r="U59" s="238"/>
      <c r="V59" s="270" t="e">
        <f>IF(C59="",NA(),MATCH($B59&amp;$C59,'Smelter Look-up'!$J:$J,0))</f>
        <v>#N/A</v>
      </c>
      <c r="W59" s="271"/>
      <c r="X59" s="271">
        <f t="shared" ca="1" si="10"/>
        <v>0</v>
      </c>
      <c r="Y59" s="271"/>
      <c r="Z59" s="271"/>
      <c r="AB59" s="273" t="str">
        <f t="shared" si="11"/>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9"/>
        <v/>
      </c>
      <c r="T60" s="222" t="str">
        <f ca="1">IF(B60="","",IF(ISERROR(MATCH($J60,SorP!$B$1:$B$6230,0)),"",INDIRECT("'SorP'!$A$"&amp;MATCH($J60,SorP!$B$1:$B$6230,0))))</f>
        <v/>
      </c>
      <c r="U60" s="238"/>
      <c r="V60" s="270" t="e">
        <f>IF(C60="",NA(),MATCH($B60&amp;$C60,'Smelter Look-up'!$J:$J,0))</f>
        <v>#N/A</v>
      </c>
      <c r="W60" s="271"/>
      <c r="X60" s="271">
        <f t="shared" ca="1" si="10"/>
        <v>0</v>
      </c>
      <c r="Y60" s="271"/>
      <c r="Z60" s="271"/>
      <c r="AB60" s="273" t="str">
        <f t="shared" si="11"/>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9"/>
        <v/>
      </c>
      <c r="T61" s="222" t="str">
        <f ca="1">IF(B61="","",IF(ISERROR(MATCH($J61,SorP!$B$1:$B$6230,0)),"",INDIRECT("'SorP'!$A$"&amp;MATCH($J61,SorP!$B$1:$B$6230,0))))</f>
        <v/>
      </c>
      <c r="U61" s="238"/>
      <c r="V61" s="270" t="e">
        <f>IF(C61="",NA(),MATCH($B61&amp;$C61,'Smelter Look-up'!$J:$J,0))</f>
        <v>#N/A</v>
      </c>
      <c r="W61" s="271"/>
      <c r="X61" s="271">
        <f t="shared" ca="1" si="10"/>
        <v>0</v>
      </c>
      <c r="Y61" s="271"/>
      <c r="Z61" s="271"/>
      <c r="AB61" s="273" t="str">
        <f t="shared" si="11"/>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9"/>
        <v/>
      </c>
      <c r="T62" s="222" t="str">
        <f ca="1">IF(B62="","",IF(ISERROR(MATCH($J62,SorP!$B$1:$B$6230,0)),"",INDIRECT("'SorP'!$A$"&amp;MATCH($J62,SorP!$B$1:$B$6230,0))))</f>
        <v/>
      </c>
      <c r="U62" s="238"/>
      <c r="V62" s="270" t="e">
        <f>IF(C62="",NA(),MATCH($B62&amp;$C62,'Smelter Look-up'!$J:$J,0))</f>
        <v>#N/A</v>
      </c>
      <c r="W62" s="271"/>
      <c r="X62" s="271">
        <f t="shared" ca="1" si="10"/>
        <v>0</v>
      </c>
      <c r="Y62" s="271"/>
      <c r="Z62" s="271"/>
      <c r="AB62" s="273" t="str">
        <f t="shared" si="11"/>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9"/>
        <v/>
      </c>
      <c r="T63" s="222" t="str">
        <f ca="1">IF(B63="","",IF(ISERROR(MATCH($J63,SorP!$B$1:$B$6230,0)),"",INDIRECT("'SorP'!$A$"&amp;MATCH($J63,SorP!$B$1:$B$6230,0))))</f>
        <v/>
      </c>
      <c r="U63" s="238"/>
      <c r="V63" s="270" t="e">
        <f>IF(C63="",NA(),MATCH($B63&amp;$C63,'Smelter Look-up'!$J:$J,0))</f>
        <v>#N/A</v>
      </c>
      <c r="W63" s="271"/>
      <c r="X63" s="271">
        <f t="shared" ca="1" si="10"/>
        <v>0</v>
      </c>
      <c r="Y63" s="271"/>
      <c r="Z63" s="271"/>
      <c r="AB63" s="273" t="str">
        <f t="shared" si="11"/>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9"/>
        <v/>
      </c>
      <c r="T64" s="222" t="str">
        <f ca="1">IF(B64="","",IF(ISERROR(MATCH($J64,SorP!$B$1:$B$6230,0)),"",INDIRECT("'SorP'!$A$"&amp;MATCH($J64,SorP!$B$1:$B$6230,0))))</f>
        <v/>
      </c>
      <c r="U64" s="238"/>
      <c r="V64" s="270" t="e">
        <f>IF(C64="",NA(),MATCH($B64&amp;$C64,'Smelter Look-up'!$J:$J,0))</f>
        <v>#N/A</v>
      </c>
      <c r="W64" s="271"/>
      <c r="X64" s="271">
        <f t="shared" ca="1" si="10"/>
        <v>0</v>
      </c>
      <c r="Y64" s="271"/>
      <c r="Z64" s="271"/>
      <c r="AB64" s="273" t="str">
        <f t="shared" si="11"/>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9"/>
        <v/>
      </c>
      <c r="T65" s="222" t="str">
        <f ca="1">IF(B65="","",IF(ISERROR(MATCH($J65,SorP!$B$1:$B$6230,0)),"",INDIRECT("'SorP'!$A$"&amp;MATCH($J65,SorP!$B$1:$B$6230,0))))</f>
        <v/>
      </c>
      <c r="U65" s="238"/>
      <c r="V65" s="270" t="e">
        <f>IF(C65="",NA(),MATCH($B65&amp;$C65,'Smelter Look-up'!$J:$J,0))</f>
        <v>#N/A</v>
      </c>
      <c r="W65" s="271"/>
      <c r="X65" s="271">
        <f t="shared" ca="1" si="10"/>
        <v>0</v>
      </c>
      <c r="Y65" s="271"/>
      <c r="Z65" s="271"/>
      <c r="AB65" s="273" t="str">
        <f t="shared" si="11"/>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9"/>
        <v/>
      </c>
      <c r="T66" s="222" t="str">
        <f ca="1">IF(B66="","",IF(ISERROR(MATCH($J66,SorP!$B$1:$B$6230,0)),"",INDIRECT("'SorP'!$A$"&amp;MATCH($J66,SorP!$B$1:$B$6230,0))))</f>
        <v/>
      </c>
      <c r="U66" s="238"/>
      <c r="V66" s="270" t="e">
        <f>IF(C66="",NA(),MATCH($B66&amp;$C66,'Smelter Look-up'!$J:$J,0))</f>
        <v>#N/A</v>
      </c>
      <c r="W66" s="271"/>
      <c r="X66" s="271">
        <f t="shared" ca="1" si="10"/>
        <v>0</v>
      </c>
      <c r="Y66" s="271"/>
      <c r="Z66" s="271"/>
      <c r="AB66" s="273" t="str">
        <f t="shared" si="11"/>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 ca="1" si="13">IF(AND(C67="Smelter not listed",OR(LEN(D67)=0,LEN(E67)=0)),1,0)</f>
        <v>0</v>
      </c>
      <c r="Y67" s="271"/>
      <c r="Z67" s="271"/>
      <c r="AB67" s="273" t="str">
        <f t="shared" ref="AB67" si="14">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ref="S68:S99" ca="1" si="15">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ca="1" si="16">IF(AND(C68="Smelter not listed",OR(LEN(D68)=0,LEN(E68)=0)),1,0)</f>
        <v>0</v>
      </c>
      <c r="Y68" s="271"/>
      <c r="Z68" s="271"/>
      <c r="AB68" s="273" t="str">
        <f t="shared" ref="AB68:AB99" si="17">B68&amp;C68</f>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5"/>
        <v/>
      </c>
      <c r="T69" s="222" t="str">
        <f ca="1">IF(B69="","",IF(ISERROR(MATCH($J69,SorP!$B$1:$B$6230,0)),"",INDIRECT("'SorP'!$A$"&amp;MATCH($J69,SorP!$B$1:$B$6230,0))))</f>
        <v/>
      </c>
      <c r="U69" s="238"/>
      <c r="V69" s="270" t="e">
        <f>IF(C69="",NA(),MATCH($B69&amp;$C69,'Smelter Look-up'!$J:$J,0))</f>
        <v>#N/A</v>
      </c>
      <c r="W69" s="271"/>
      <c r="X69" s="271">
        <f t="shared" ca="1" si="16"/>
        <v>0</v>
      </c>
      <c r="Y69" s="271"/>
      <c r="Z69" s="271"/>
      <c r="AB69" s="273" t="str">
        <f t="shared" si="17"/>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5"/>
        <v/>
      </c>
      <c r="T70" s="222" t="str">
        <f ca="1">IF(B70="","",IF(ISERROR(MATCH($J70,SorP!$B$1:$B$6230,0)),"",INDIRECT("'SorP'!$A$"&amp;MATCH($J70,SorP!$B$1:$B$6230,0))))</f>
        <v/>
      </c>
      <c r="U70" s="238"/>
      <c r="V70" s="270" t="e">
        <f>IF(C70="",NA(),MATCH($B70&amp;$C70,'Smelter Look-up'!$J:$J,0))</f>
        <v>#N/A</v>
      </c>
      <c r="W70" s="271"/>
      <c r="X70" s="271">
        <f t="shared" ca="1" si="16"/>
        <v>0</v>
      </c>
      <c r="Y70" s="271"/>
      <c r="Z70" s="271"/>
      <c r="AB70" s="273" t="str">
        <f t="shared" si="17"/>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5"/>
        <v/>
      </c>
      <c r="T71" s="222" t="str">
        <f ca="1">IF(B71="","",IF(ISERROR(MATCH($J71,SorP!$B$1:$B$6230,0)),"",INDIRECT("'SorP'!$A$"&amp;MATCH($J71,SorP!$B$1:$B$6230,0))))</f>
        <v/>
      </c>
      <c r="U71" s="238"/>
      <c r="V71" s="270" t="e">
        <f>IF(C71="",NA(),MATCH($B71&amp;$C71,'Smelter Look-up'!$J:$J,0))</f>
        <v>#N/A</v>
      </c>
      <c r="W71" s="271"/>
      <c r="X71" s="271">
        <f t="shared" ca="1" si="16"/>
        <v>0</v>
      </c>
      <c r="Y71" s="271"/>
      <c r="Z71" s="271"/>
      <c r="AB71" s="273" t="str">
        <f t="shared" si="17"/>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5"/>
        <v/>
      </c>
      <c r="T72" s="222" t="str">
        <f ca="1">IF(B72="","",IF(ISERROR(MATCH($J72,SorP!$B$1:$B$6230,0)),"",INDIRECT("'SorP'!$A$"&amp;MATCH($J72,SorP!$B$1:$B$6230,0))))</f>
        <v/>
      </c>
      <c r="U72" s="238"/>
      <c r="V72" s="270" t="e">
        <f>IF(C72="",NA(),MATCH($B72&amp;$C72,'Smelter Look-up'!$J:$J,0))</f>
        <v>#N/A</v>
      </c>
      <c r="W72" s="271"/>
      <c r="X72" s="271">
        <f t="shared" ca="1" si="16"/>
        <v>0</v>
      </c>
      <c r="Y72" s="271"/>
      <c r="Z72" s="271"/>
      <c r="AB72" s="273" t="str">
        <f t="shared" si="17"/>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ref="S100:S130" ca="1" si="18">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ca="1" si="19">IF(AND(C100="Smelter not listed",OR(LEN(D100)=0,LEN(E100)=0)),1,0)</f>
        <v>0</v>
      </c>
      <c r="Y100" s="271"/>
      <c r="Z100" s="271"/>
      <c r="AB100" s="273" t="str">
        <f t="shared" ref="AB100:AB130" si="20">B100&amp;C100</f>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8"/>
        <v/>
      </c>
      <c r="T101" s="222" t="str">
        <f ca="1">IF(B101="","",IF(ISERROR(MATCH($J101,SorP!$B$1:$B$6230,0)),"",INDIRECT("'SorP'!$A$"&amp;MATCH($J101,SorP!$B$1:$B$6230,0))))</f>
        <v/>
      </c>
      <c r="U101" s="238"/>
      <c r="V101" s="270" t="e">
        <f>IF(C101="",NA(),MATCH($B101&amp;$C101,'Smelter Look-up'!$J:$J,0))</f>
        <v>#N/A</v>
      </c>
      <c r="W101" s="271"/>
      <c r="X101" s="271">
        <f t="shared" ca="1" si="19"/>
        <v>0</v>
      </c>
      <c r="Y101" s="271"/>
      <c r="Z101" s="271"/>
      <c r="AB101" s="273" t="str">
        <f t="shared" si="20"/>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8"/>
        <v/>
      </c>
      <c r="T102" s="222" t="str">
        <f ca="1">IF(B102="","",IF(ISERROR(MATCH($J102,SorP!$B$1:$B$6230,0)),"",INDIRECT("'SorP'!$A$"&amp;MATCH($J102,SorP!$B$1:$B$6230,0))))</f>
        <v/>
      </c>
      <c r="U102" s="238"/>
      <c r="V102" s="270" t="e">
        <f>IF(C102="",NA(),MATCH($B102&amp;$C102,'Smelter Look-up'!$J:$J,0))</f>
        <v>#N/A</v>
      </c>
      <c r="W102" s="271"/>
      <c r="X102" s="271">
        <f t="shared" ca="1" si="19"/>
        <v>0</v>
      </c>
      <c r="Y102" s="271"/>
      <c r="Z102" s="271"/>
      <c r="AB102" s="273" t="str">
        <f t="shared" si="20"/>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8"/>
        <v/>
      </c>
      <c r="T103" s="222" t="str">
        <f ca="1">IF(B103="","",IF(ISERROR(MATCH($J103,SorP!$B$1:$B$6230,0)),"",INDIRECT("'SorP'!$A$"&amp;MATCH($J103,SorP!$B$1:$B$6230,0))))</f>
        <v/>
      </c>
      <c r="U103" s="238"/>
      <c r="V103" s="270" t="e">
        <f>IF(C103="",NA(),MATCH($B103&amp;$C103,'Smelter Look-up'!$J:$J,0))</f>
        <v>#N/A</v>
      </c>
      <c r="W103" s="271"/>
      <c r="X103" s="271">
        <f t="shared" ca="1" si="19"/>
        <v>0</v>
      </c>
      <c r="Y103" s="271"/>
      <c r="Z103" s="271"/>
      <c r="AB103" s="273" t="str">
        <f t="shared" si="20"/>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8"/>
        <v/>
      </c>
      <c r="T104" s="222" t="str">
        <f ca="1">IF(B104="","",IF(ISERROR(MATCH($J104,SorP!$B$1:$B$6230,0)),"",INDIRECT("'SorP'!$A$"&amp;MATCH($J104,SorP!$B$1:$B$6230,0))))</f>
        <v/>
      </c>
      <c r="U104" s="238"/>
      <c r="V104" s="270" t="e">
        <f>IF(C104="",NA(),MATCH($B104&amp;$C104,'Smelter Look-up'!$J:$J,0))</f>
        <v>#N/A</v>
      </c>
      <c r="W104" s="271"/>
      <c r="X104" s="271">
        <f t="shared" ca="1" si="19"/>
        <v>0</v>
      </c>
      <c r="Y104" s="271"/>
      <c r="Z104" s="271"/>
      <c r="AB104" s="273" t="str">
        <f t="shared" si="20"/>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8"/>
        <v/>
      </c>
      <c r="T105" s="222" t="str">
        <f ca="1">IF(B105="","",IF(ISERROR(MATCH($J105,SorP!$B$1:$B$6230,0)),"",INDIRECT("'SorP'!$A$"&amp;MATCH($J105,SorP!$B$1:$B$6230,0))))</f>
        <v/>
      </c>
      <c r="U105" s="238"/>
      <c r="V105" s="270" t="e">
        <f>IF(C105="",NA(),MATCH($B105&amp;$C105,'Smelter Look-up'!$J:$J,0))</f>
        <v>#N/A</v>
      </c>
      <c r="W105" s="271"/>
      <c r="X105" s="271">
        <f t="shared" ca="1" si="19"/>
        <v>0</v>
      </c>
      <c r="Y105" s="271"/>
      <c r="Z105" s="271"/>
      <c r="AB105" s="273" t="str">
        <f t="shared" si="20"/>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8"/>
        <v/>
      </c>
      <c r="T106" s="222" t="str">
        <f ca="1">IF(B106="","",IF(ISERROR(MATCH($J106,SorP!$B$1:$B$6230,0)),"",INDIRECT("'SorP'!$A$"&amp;MATCH($J106,SorP!$B$1:$B$6230,0))))</f>
        <v/>
      </c>
      <c r="U106" s="238"/>
      <c r="V106" s="270" t="e">
        <f>IF(C106="",NA(),MATCH($B106&amp;$C106,'Smelter Look-up'!$J:$J,0))</f>
        <v>#N/A</v>
      </c>
      <c r="W106" s="271"/>
      <c r="X106" s="271">
        <f t="shared" ca="1" si="19"/>
        <v>0</v>
      </c>
      <c r="Y106" s="271"/>
      <c r="Z106" s="271"/>
      <c r="AB106" s="273" t="str">
        <f t="shared" si="20"/>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8"/>
        <v/>
      </c>
      <c r="T107" s="222" t="str">
        <f ca="1">IF(B107="","",IF(ISERROR(MATCH($J107,SorP!$B$1:$B$6230,0)),"",INDIRECT("'SorP'!$A$"&amp;MATCH($J107,SorP!$B$1:$B$6230,0))))</f>
        <v/>
      </c>
      <c r="U107" s="238"/>
      <c r="V107" s="270" t="e">
        <f>IF(C107="",NA(),MATCH($B107&amp;$C107,'Smelter Look-up'!$J:$J,0))</f>
        <v>#N/A</v>
      </c>
      <c r="W107" s="271"/>
      <c r="X107" s="271">
        <f t="shared" ca="1" si="19"/>
        <v>0</v>
      </c>
      <c r="Y107" s="271"/>
      <c r="Z107" s="271"/>
      <c r="AB107" s="273" t="str">
        <f t="shared" si="20"/>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8"/>
        <v/>
      </c>
      <c r="T108" s="222" t="str">
        <f ca="1">IF(B108="","",IF(ISERROR(MATCH($J108,SorP!$B$1:$B$6230,0)),"",INDIRECT("'SorP'!$A$"&amp;MATCH($J108,SorP!$B$1:$B$6230,0))))</f>
        <v/>
      </c>
      <c r="U108" s="238"/>
      <c r="V108" s="270" t="e">
        <f>IF(C108="",NA(),MATCH($B108&amp;$C108,'Smelter Look-up'!$J:$J,0))</f>
        <v>#N/A</v>
      </c>
      <c r="W108" s="271"/>
      <c r="X108" s="271">
        <f t="shared" ca="1" si="19"/>
        <v>0</v>
      </c>
      <c r="Y108" s="271"/>
      <c r="Z108" s="271"/>
      <c r="AB108" s="273" t="str">
        <f t="shared" si="20"/>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8"/>
        <v/>
      </c>
      <c r="T109" s="222" t="str">
        <f ca="1">IF(B109="","",IF(ISERROR(MATCH($J109,SorP!$B$1:$B$6230,0)),"",INDIRECT("'SorP'!$A$"&amp;MATCH($J109,SorP!$B$1:$B$6230,0))))</f>
        <v/>
      </c>
      <c r="U109" s="238"/>
      <c r="V109" s="270" t="e">
        <f>IF(C109="",NA(),MATCH($B109&amp;$C109,'Smelter Look-up'!$J:$J,0))</f>
        <v>#N/A</v>
      </c>
      <c r="W109" s="271"/>
      <c r="X109" s="271">
        <f t="shared" ca="1" si="19"/>
        <v>0</v>
      </c>
      <c r="Y109" s="271"/>
      <c r="Z109" s="271"/>
      <c r="AB109" s="273" t="str">
        <f t="shared" si="20"/>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8"/>
        <v/>
      </c>
      <c r="T110" s="222" t="str">
        <f ca="1">IF(B110="","",IF(ISERROR(MATCH($J110,SorP!$B$1:$B$6230,0)),"",INDIRECT("'SorP'!$A$"&amp;MATCH($J110,SorP!$B$1:$B$6230,0))))</f>
        <v/>
      </c>
      <c r="U110" s="238"/>
      <c r="V110" s="270" t="e">
        <f>IF(C110="",NA(),MATCH($B110&amp;$C110,'Smelter Look-up'!$J:$J,0))</f>
        <v>#N/A</v>
      </c>
      <c r="W110" s="271"/>
      <c r="X110" s="271">
        <f t="shared" ca="1" si="19"/>
        <v>0</v>
      </c>
      <c r="Y110" s="271"/>
      <c r="Z110" s="271"/>
      <c r="AB110" s="273" t="str">
        <f t="shared" si="20"/>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8"/>
        <v/>
      </c>
      <c r="T111" s="222" t="str">
        <f ca="1">IF(B111="","",IF(ISERROR(MATCH($J111,SorP!$B$1:$B$6230,0)),"",INDIRECT("'SorP'!$A$"&amp;MATCH($J111,SorP!$B$1:$B$6230,0))))</f>
        <v/>
      </c>
      <c r="U111" s="238"/>
      <c r="V111" s="270" t="e">
        <f>IF(C111="",NA(),MATCH($B111&amp;$C111,'Smelter Look-up'!$J:$J,0))</f>
        <v>#N/A</v>
      </c>
      <c r="W111" s="271"/>
      <c r="X111" s="271">
        <f t="shared" ca="1" si="19"/>
        <v>0</v>
      </c>
      <c r="Y111" s="271"/>
      <c r="Z111" s="271"/>
      <c r="AB111" s="273" t="str">
        <f t="shared" si="20"/>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8"/>
        <v/>
      </c>
      <c r="T112" s="222" t="str">
        <f ca="1">IF(B112="","",IF(ISERROR(MATCH($J112,SorP!$B$1:$B$6230,0)),"",INDIRECT("'SorP'!$A$"&amp;MATCH($J112,SorP!$B$1:$B$6230,0))))</f>
        <v/>
      </c>
      <c r="U112" s="238"/>
      <c r="V112" s="270" t="e">
        <f>IF(C112="",NA(),MATCH($B112&amp;$C112,'Smelter Look-up'!$J:$J,0))</f>
        <v>#N/A</v>
      </c>
      <c r="W112" s="271"/>
      <c r="X112" s="271">
        <f t="shared" ca="1" si="19"/>
        <v>0</v>
      </c>
      <c r="Y112" s="271"/>
      <c r="Z112" s="271"/>
      <c r="AB112" s="273" t="str">
        <f t="shared" si="20"/>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8"/>
        <v/>
      </c>
      <c r="T113" s="222" t="str">
        <f ca="1">IF(B113="","",IF(ISERROR(MATCH($J113,SorP!$B$1:$B$6230,0)),"",INDIRECT("'SorP'!$A$"&amp;MATCH($J113,SorP!$B$1:$B$6230,0))))</f>
        <v/>
      </c>
      <c r="U113" s="238"/>
      <c r="V113" s="270" t="e">
        <f>IF(C113="",NA(),MATCH($B113&amp;$C113,'Smelter Look-up'!$J:$J,0))</f>
        <v>#N/A</v>
      </c>
      <c r="W113" s="271"/>
      <c r="X113" s="271">
        <f t="shared" ca="1" si="19"/>
        <v>0</v>
      </c>
      <c r="Y113" s="271"/>
      <c r="Z113" s="271"/>
      <c r="AB113" s="273" t="str">
        <f t="shared" si="20"/>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8"/>
        <v/>
      </c>
      <c r="T114" s="222" t="str">
        <f ca="1">IF(B114="","",IF(ISERROR(MATCH($J114,SorP!$B$1:$B$6230,0)),"",INDIRECT("'SorP'!$A$"&amp;MATCH($J114,SorP!$B$1:$B$6230,0))))</f>
        <v/>
      </c>
      <c r="U114" s="238"/>
      <c r="V114" s="270" t="e">
        <f>IF(C114="",NA(),MATCH($B114&amp;$C114,'Smelter Look-up'!$J:$J,0))</f>
        <v>#N/A</v>
      </c>
      <c r="W114" s="271"/>
      <c r="X114" s="271">
        <f t="shared" ca="1" si="19"/>
        <v>0</v>
      </c>
      <c r="Y114" s="271"/>
      <c r="Z114" s="271"/>
      <c r="AB114" s="273" t="str">
        <f t="shared" si="20"/>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8"/>
        <v/>
      </c>
      <c r="T115" s="222" t="str">
        <f ca="1">IF(B115="","",IF(ISERROR(MATCH($J115,SorP!$B$1:$B$6230,0)),"",INDIRECT("'SorP'!$A$"&amp;MATCH($J115,SorP!$B$1:$B$6230,0))))</f>
        <v/>
      </c>
      <c r="U115" s="238"/>
      <c r="V115" s="270" t="e">
        <f>IF(C115="",NA(),MATCH($B115&amp;$C115,'Smelter Look-up'!$J:$J,0))</f>
        <v>#N/A</v>
      </c>
      <c r="W115" s="271"/>
      <c r="X115" s="271">
        <f t="shared" ca="1" si="19"/>
        <v>0</v>
      </c>
      <c r="Y115" s="271"/>
      <c r="Z115" s="271"/>
      <c r="AB115" s="273" t="str">
        <f t="shared" si="20"/>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8"/>
        <v/>
      </c>
      <c r="T116" s="222" t="str">
        <f ca="1">IF(B116="","",IF(ISERROR(MATCH($J116,SorP!$B$1:$B$6230,0)),"",INDIRECT("'SorP'!$A$"&amp;MATCH($J116,SorP!$B$1:$B$6230,0))))</f>
        <v/>
      </c>
      <c r="U116" s="238"/>
      <c r="V116" s="270" t="e">
        <f>IF(C116="",NA(),MATCH($B116&amp;$C116,'Smelter Look-up'!$J:$J,0))</f>
        <v>#N/A</v>
      </c>
      <c r="W116" s="271"/>
      <c r="X116" s="271">
        <f t="shared" ca="1" si="19"/>
        <v>0</v>
      </c>
      <c r="Y116" s="271"/>
      <c r="Z116" s="271"/>
      <c r="AB116" s="273" t="str">
        <f t="shared" si="20"/>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8"/>
        <v/>
      </c>
      <c r="T117" s="222" t="str">
        <f ca="1">IF(B117="","",IF(ISERROR(MATCH($J117,SorP!$B$1:$B$6230,0)),"",INDIRECT("'SorP'!$A$"&amp;MATCH($J117,SorP!$B$1:$B$6230,0))))</f>
        <v/>
      </c>
      <c r="U117" s="238"/>
      <c r="V117" s="270" t="e">
        <f>IF(C117="",NA(),MATCH($B117&amp;$C117,'Smelter Look-up'!$J:$J,0))</f>
        <v>#N/A</v>
      </c>
      <c r="W117" s="271"/>
      <c r="X117" s="271">
        <f t="shared" ca="1" si="19"/>
        <v>0</v>
      </c>
      <c r="Y117" s="271"/>
      <c r="Z117" s="271"/>
      <c r="AB117" s="273" t="str">
        <f t="shared" si="20"/>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8"/>
        <v/>
      </c>
      <c r="T118" s="222" t="str">
        <f ca="1">IF(B118="","",IF(ISERROR(MATCH($J118,SorP!$B$1:$B$6230,0)),"",INDIRECT("'SorP'!$A$"&amp;MATCH($J118,SorP!$B$1:$B$6230,0))))</f>
        <v/>
      </c>
      <c r="U118" s="238"/>
      <c r="V118" s="270" t="e">
        <f>IF(C118="",NA(),MATCH($B118&amp;$C118,'Smelter Look-up'!$J:$J,0))</f>
        <v>#N/A</v>
      </c>
      <c r="W118" s="271"/>
      <c r="X118" s="271">
        <f t="shared" ca="1" si="19"/>
        <v>0</v>
      </c>
      <c r="Y118" s="271"/>
      <c r="Z118" s="271"/>
      <c r="AB118" s="273" t="str">
        <f t="shared" si="20"/>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8"/>
        <v/>
      </c>
      <c r="T119" s="222" t="str">
        <f ca="1">IF(B119="","",IF(ISERROR(MATCH($J119,SorP!$B$1:$B$6230,0)),"",INDIRECT("'SorP'!$A$"&amp;MATCH($J119,SorP!$B$1:$B$6230,0))))</f>
        <v/>
      </c>
      <c r="U119" s="238"/>
      <c r="V119" s="270" t="e">
        <f>IF(C119="",NA(),MATCH($B119&amp;$C119,'Smelter Look-up'!$J:$J,0))</f>
        <v>#N/A</v>
      </c>
      <c r="W119" s="271"/>
      <c r="X119" s="271">
        <f t="shared" ca="1" si="19"/>
        <v>0</v>
      </c>
      <c r="Y119" s="271"/>
      <c r="Z119" s="271"/>
      <c r="AB119" s="273" t="str">
        <f t="shared" si="20"/>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8"/>
        <v/>
      </c>
      <c r="T120" s="222" t="str">
        <f ca="1">IF(B120="","",IF(ISERROR(MATCH($J120,SorP!$B$1:$B$6230,0)),"",INDIRECT("'SorP'!$A$"&amp;MATCH($J120,SorP!$B$1:$B$6230,0))))</f>
        <v/>
      </c>
      <c r="U120" s="238"/>
      <c r="V120" s="270" t="e">
        <f>IF(C120="",NA(),MATCH($B120&amp;$C120,'Smelter Look-up'!$J:$J,0))</f>
        <v>#N/A</v>
      </c>
      <c r="W120" s="271"/>
      <c r="X120" s="271">
        <f t="shared" ca="1" si="19"/>
        <v>0</v>
      </c>
      <c r="Y120" s="271"/>
      <c r="Z120" s="271"/>
      <c r="AB120" s="273" t="str">
        <f t="shared" si="20"/>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8"/>
        <v/>
      </c>
      <c r="T121" s="222" t="str">
        <f ca="1">IF(B121="","",IF(ISERROR(MATCH($J121,SorP!$B$1:$B$6230,0)),"",INDIRECT("'SorP'!$A$"&amp;MATCH($J121,SorP!$B$1:$B$6230,0))))</f>
        <v/>
      </c>
      <c r="U121" s="238"/>
      <c r="V121" s="270" t="e">
        <f>IF(C121="",NA(),MATCH($B121&amp;$C121,'Smelter Look-up'!$J:$J,0))</f>
        <v>#N/A</v>
      </c>
      <c r="W121" s="271"/>
      <c r="X121" s="271">
        <f t="shared" ca="1" si="19"/>
        <v>0</v>
      </c>
      <c r="Y121" s="271"/>
      <c r="Z121" s="271"/>
      <c r="AB121" s="273" t="str">
        <f t="shared" si="20"/>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8"/>
        <v/>
      </c>
      <c r="T122" s="222" t="str">
        <f ca="1">IF(B122="","",IF(ISERROR(MATCH($J122,SorP!$B$1:$B$6230,0)),"",INDIRECT("'SorP'!$A$"&amp;MATCH($J122,SorP!$B$1:$B$6230,0))))</f>
        <v/>
      </c>
      <c r="U122" s="238"/>
      <c r="V122" s="270" t="e">
        <f>IF(C122="",NA(),MATCH($B122&amp;$C122,'Smelter Look-up'!$J:$J,0))</f>
        <v>#N/A</v>
      </c>
      <c r="W122" s="271"/>
      <c r="X122" s="271">
        <f t="shared" ca="1" si="19"/>
        <v>0</v>
      </c>
      <c r="Y122" s="271"/>
      <c r="Z122" s="271"/>
      <c r="AB122" s="273" t="str">
        <f t="shared" si="20"/>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8"/>
        <v/>
      </c>
      <c r="T123" s="222" t="str">
        <f ca="1">IF(B123="","",IF(ISERROR(MATCH($J123,SorP!$B$1:$B$6230,0)),"",INDIRECT("'SorP'!$A$"&amp;MATCH($J123,SorP!$B$1:$B$6230,0))))</f>
        <v/>
      </c>
      <c r="U123" s="238"/>
      <c r="V123" s="270" t="e">
        <f>IF(C123="",NA(),MATCH($B123&amp;$C123,'Smelter Look-up'!$J:$J,0))</f>
        <v>#N/A</v>
      </c>
      <c r="W123" s="271"/>
      <c r="X123" s="271">
        <f t="shared" ca="1" si="19"/>
        <v>0</v>
      </c>
      <c r="Y123" s="271"/>
      <c r="Z123" s="271"/>
      <c r="AB123" s="273" t="str">
        <f t="shared" si="20"/>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8"/>
        <v/>
      </c>
      <c r="T124" s="222" t="str">
        <f ca="1">IF(B124="","",IF(ISERROR(MATCH($J124,SorP!$B$1:$B$6230,0)),"",INDIRECT("'SorP'!$A$"&amp;MATCH($J124,SorP!$B$1:$B$6230,0))))</f>
        <v/>
      </c>
      <c r="U124" s="238"/>
      <c r="V124" s="270" t="e">
        <f>IF(C124="",NA(),MATCH($B124&amp;$C124,'Smelter Look-up'!$J:$J,0))</f>
        <v>#N/A</v>
      </c>
      <c r="W124" s="271"/>
      <c r="X124" s="271">
        <f t="shared" ca="1" si="19"/>
        <v>0</v>
      </c>
      <c r="Y124" s="271"/>
      <c r="Z124" s="271"/>
      <c r="AB124" s="273" t="str">
        <f t="shared" si="20"/>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8"/>
        <v/>
      </c>
      <c r="T125" s="222" t="str">
        <f ca="1">IF(B125="","",IF(ISERROR(MATCH($J125,SorP!$B$1:$B$6230,0)),"",INDIRECT("'SorP'!$A$"&amp;MATCH($J125,SorP!$B$1:$B$6230,0))))</f>
        <v/>
      </c>
      <c r="U125" s="238"/>
      <c r="V125" s="270" t="e">
        <f>IF(C125="",NA(),MATCH($B125&amp;$C125,'Smelter Look-up'!$J:$J,0))</f>
        <v>#N/A</v>
      </c>
      <c r="W125" s="271"/>
      <c r="X125" s="271">
        <f t="shared" ca="1" si="19"/>
        <v>0</v>
      </c>
      <c r="Y125" s="271"/>
      <c r="Z125" s="271"/>
      <c r="AB125" s="273" t="str">
        <f t="shared" si="20"/>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8"/>
        <v/>
      </c>
      <c r="T126" s="222" t="str">
        <f ca="1">IF(B126="","",IF(ISERROR(MATCH($J126,SorP!$B$1:$B$6230,0)),"",INDIRECT("'SorP'!$A$"&amp;MATCH($J126,SorP!$B$1:$B$6230,0))))</f>
        <v/>
      </c>
      <c r="U126" s="238"/>
      <c r="V126" s="270" t="e">
        <f>IF(C126="",NA(),MATCH($B126&amp;$C126,'Smelter Look-up'!$J:$J,0))</f>
        <v>#N/A</v>
      </c>
      <c r="W126" s="271"/>
      <c r="X126" s="271">
        <f t="shared" ca="1" si="19"/>
        <v>0</v>
      </c>
      <c r="Y126" s="271"/>
      <c r="Z126" s="271"/>
      <c r="AB126" s="273" t="str">
        <f t="shared" si="20"/>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8"/>
        <v/>
      </c>
      <c r="T127" s="222" t="str">
        <f ca="1">IF(B127="","",IF(ISERROR(MATCH($J127,SorP!$B$1:$B$6230,0)),"",INDIRECT("'SorP'!$A$"&amp;MATCH($J127,SorP!$B$1:$B$6230,0))))</f>
        <v/>
      </c>
      <c r="U127" s="238"/>
      <c r="V127" s="270" t="e">
        <f>IF(C127="",NA(),MATCH($B127&amp;$C127,'Smelter Look-up'!$J:$J,0))</f>
        <v>#N/A</v>
      </c>
      <c r="W127" s="271"/>
      <c r="X127" s="271">
        <f t="shared" ca="1" si="19"/>
        <v>0</v>
      </c>
      <c r="Y127" s="271"/>
      <c r="Z127" s="271"/>
      <c r="AB127" s="273" t="str">
        <f t="shared" si="20"/>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ca="1" si="22">IF(AND(C131="Smelter not listed",OR(LEN(D131)=0,LEN(E131)=0)),1,0)</f>
        <v>0</v>
      </c>
      <c r="Y131" s="271"/>
      <c r="Z131" s="271"/>
      <c r="AB131" s="273" t="str">
        <f t="shared" ref="AB131" si="23">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S163" ca="1" si="24">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ca="1" si="25">IF(AND(C132="Smelter not listed",OR(LEN(D132)=0,LEN(E132)=0)),1,0)</f>
        <v>0</v>
      </c>
      <c r="Y132" s="271"/>
      <c r="Z132" s="271"/>
      <c r="AB132" s="273" t="str">
        <f t="shared" ref="AB132:AB163" si="26">B132&amp;C132</f>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4"/>
        <v/>
      </c>
      <c r="T133" s="222" t="str">
        <f ca="1">IF(B133="","",IF(ISERROR(MATCH($J133,SorP!$B$1:$B$6230,0)),"",INDIRECT("'SorP'!$A$"&amp;MATCH($J133,SorP!$B$1:$B$6230,0))))</f>
        <v/>
      </c>
      <c r="U133" s="238"/>
      <c r="V133" s="270" t="e">
        <f>IF(C133="",NA(),MATCH($B133&amp;$C133,'Smelter Look-up'!$J:$J,0))</f>
        <v>#N/A</v>
      </c>
      <c r="W133" s="271"/>
      <c r="X133" s="271">
        <f t="shared" ca="1" si="25"/>
        <v>0</v>
      </c>
      <c r="Y133" s="271"/>
      <c r="Z133" s="271"/>
      <c r="AB133" s="273" t="str">
        <f t="shared" si="26"/>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4"/>
        <v/>
      </c>
      <c r="T134" s="222" t="str">
        <f ca="1">IF(B134="","",IF(ISERROR(MATCH($J134,SorP!$B$1:$B$6230,0)),"",INDIRECT("'SorP'!$A$"&amp;MATCH($J134,SorP!$B$1:$B$6230,0))))</f>
        <v/>
      </c>
      <c r="U134" s="238"/>
      <c r="V134" s="270" t="e">
        <f>IF(C134="",NA(),MATCH($B134&amp;$C134,'Smelter Look-up'!$J:$J,0))</f>
        <v>#N/A</v>
      </c>
      <c r="W134" s="271"/>
      <c r="X134" s="271">
        <f t="shared" ca="1" si="25"/>
        <v>0</v>
      </c>
      <c r="Y134" s="271"/>
      <c r="Z134" s="271"/>
      <c r="AB134" s="273" t="str">
        <f t="shared" si="26"/>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4"/>
        <v/>
      </c>
      <c r="T135" s="222" t="str">
        <f ca="1">IF(B135="","",IF(ISERROR(MATCH($J135,SorP!$B$1:$B$6230,0)),"",INDIRECT("'SorP'!$A$"&amp;MATCH($J135,SorP!$B$1:$B$6230,0))))</f>
        <v/>
      </c>
      <c r="U135" s="238"/>
      <c r="V135" s="270" t="e">
        <f>IF(C135="",NA(),MATCH($B135&amp;$C135,'Smelter Look-up'!$J:$J,0))</f>
        <v>#N/A</v>
      </c>
      <c r="W135" s="271"/>
      <c r="X135" s="271">
        <f t="shared" ca="1" si="25"/>
        <v>0</v>
      </c>
      <c r="Y135" s="271"/>
      <c r="Z135" s="271"/>
      <c r="AB135" s="273" t="str">
        <f t="shared" si="26"/>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4"/>
        <v/>
      </c>
      <c r="T136" s="222" t="str">
        <f ca="1">IF(B136="","",IF(ISERROR(MATCH($J136,SorP!$B$1:$B$6230,0)),"",INDIRECT("'SorP'!$A$"&amp;MATCH($J136,SorP!$B$1:$B$6230,0))))</f>
        <v/>
      </c>
      <c r="U136" s="238"/>
      <c r="V136" s="270" t="e">
        <f>IF(C136="",NA(),MATCH($B136&amp;$C136,'Smelter Look-up'!$J:$J,0))</f>
        <v>#N/A</v>
      </c>
      <c r="W136" s="271"/>
      <c r="X136" s="271">
        <f t="shared" ca="1" si="25"/>
        <v>0</v>
      </c>
      <c r="Y136" s="271"/>
      <c r="Z136" s="271"/>
      <c r="AB136" s="273" t="str">
        <f t="shared" si="26"/>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7">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8">IF(AND(C164="Smelter not listed",OR(LEN(D164)=0,LEN(E164)=0)),1,0)</f>
        <v>0</v>
      </c>
      <c r="Y164" s="271"/>
      <c r="Z164" s="271"/>
      <c r="AB164" s="273" t="str">
        <f t="shared" ref="AB164:AB194" si="29">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7"/>
        <v/>
      </c>
      <c r="T165" s="222" t="str">
        <f ca="1">IF(B165="","",IF(ISERROR(MATCH($J165,SorP!$B$1:$B$6230,0)),"",INDIRECT("'SorP'!$A$"&amp;MATCH($J165,SorP!$B$1:$B$6230,0))))</f>
        <v/>
      </c>
      <c r="U165" s="238"/>
      <c r="V165" s="270" t="e">
        <f>IF(C165="",NA(),MATCH($B165&amp;$C165,'Smelter Look-up'!$J:$J,0))</f>
        <v>#N/A</v>
      </c>
      <c r="W165" s="271"/>
      <c r="X165" s="271">
        <f t="shared" ca="1" si="28"/>
        <v>0</v>
      </c>
      <c r="Y165" s="271"/>
      <c r="Z165" s="271"/>
      <c r="AB165" s="273" t="str">
        <f t="shared" si="29"/>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7"/>
        <v/>
      </c>
      <c r="T166" s="222" t="str">
        <f ca="1">IF(B166="","",IF(ISERROR(MATCH($J166,SorP!$B$1:$B$6230,0)),"",INDIRECT("'SorP'!$A$"&amp;MATCH($J166,SorP!$B$1:$B$6230,0))))</f>
        <v/>
      </c>
      <c r="U166" s="238"/>
      <c r="V166" s="270" t="e">
        <f>IF(C166="",NA(),MATCH($B166&amp;$C166,'Smelter Look-up'!$J:$J,0))</f>
        <v>#N/A</v>
      </c>
      <c r="W166" s="271"/>
      <c r="X166" s="271">
        <f t="shared" ca="1" si="28"/>
        <v>0</v>
      </c>
      <c r="Y166" s="271"/>
      <c r="Z166" s="271"/>
      <c r="AB166" s="273" t="str">
        <f t="shared" si="29"/>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7"/>
        <v/>
      </c>
      <c r="T167" s="222" t="str">
        <f ca="1">IF(B167="","",IF(ISERROR(MATCH($J167,SorP!$B$1:$B$6230,0)),"",INDIRECT("'SorP'!$A$"&amp;MATCH($J167,SorP!$B$1:$B$6230,0))))</f>
        <v/>
      </c>
      <c r="U167" s="238"/>
      <c r="V167" s="270" t="e">
        <f>IF(C167="",NA(),MATCH($B167&amp;$C167,'Smelter Look-up'!$J:$J,0))</f>
        <v>#N/A</v>
      </c>
      <c r="W167" s="271"/>
      <c r="X167" s="271">
        <f t="shared" ca="1" si="28"/>
        <v>0</v>
      </c>
      <c r="Y167" s="271"/>
      <c r="Z167" s="271"/>
      <c r="AB167" s="273" t="str">
        <f t="shared" si="29"/>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7"/>
        <v/>
      </c>
      <c r="T168" s="222" t="str">
        <f ca="1">IF(B168="","",IF(ISERROR(MATCH($J168,SorP!$B$1:$B$6230,0)),"",INDIRECT("'SorP'!$A$"&amp;MATCH($J168,SorP!$B$1:$B$6230,0))))</f>
        <v/>
      </c>
      <c r="U168" s="238"/>
      <c r="V168" s="270" t="e">
        <f>IF(C168="",NA(),MATCH($B168&amp;$C168,'Smelter Look-up'!$J:$J,0))</f>
        <v>#N/A</v>
      </c>
      <c r="W168" s="271"/>
      <c r="X168" s="271">
        <f t="shared" ca="1" si="28"/>
        <v>0</v>
      </c>
      <c r="Y168" s="271"/>
      <c r="Z168" s="271"/>
      <c r="AB168" s="273" t="str">
        <f t="shared" si="29"/>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7"/>
        <v/>
      </c>
      <c r="T169" s="222" t="str">
        <f ca="1">IF(B169="","",IF(ISERROR(MATCH($J169,SorP!$B$1:$B$6230,0)),"",INDIRECT("'SorP'!$A$"&amp;MATCH($J169,SorP!$B$1:$B$6230,0))))</f>
        <v/>
      </c>
      <c r="U169" s="238"/>
      <c r="V169" s="270" t="e">
        <f>IF(C169="",NA(),MATCH($B169&amp;$C169,'Smelter Look-up'!$J:$J,0))</f>
        <v>#N/A</v>
      </c>
      <c r="W169" s="271"/>
      <c r="X169" s="271">
        <f t="shared" ca="1" si="28"/>
        <v>0</v>
      </c>
      <c r="Y169" s="271"/>
      <c r="Z169" s="271"/>
      <c r="AB169" s="273" t="str">
        <f t="shared" si="29"/>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7"/>
        <v/>
      </c>
      <c r="T170" s="222" t="str">
        <f ca="1">IF(B170="","",IF(ISERROR(MATCH($J170,SorP!$B$1:$B$6230,0)),"",INDIRECT("'SorP'!$A$"&amp;MATCH($J170,SorP!$B$1:$B$6230,0))))</f>
        <v/>
      </c>
      <c r="U170" s="238"/>
      <c r="V170" s="270" t="e">
        <f>IF(C170="",NA(),MATCH($B170&amp;$C170,'Smelter Look-up'!$J:$J,0))</f>
        <v>#N/A</v>
      </c>
      <c r="W170" s="271"/>
      <c r="X170" s="271">
        <f t="shared" ca="1" si="28"/>
        <v>0</v>
      </c>
      <c r="Y170" s="271"/>
      <c r="Z170" s="271"/>
      <c r="AB170" s="273" t="str">
        <f t="shared" si="29"/>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7"/>
        <v/>
      </c>
      <c r="T171" s="222" t="str">
        <f ca="1">IF(B171="","",IF(ISERROR(MATCH($J171,SorP!$B$1:$B$6230,0)),"",INDIRECT("'SorP'!$A$"&amp;MATCH($J171,SorP!$B$1:$B$6230,0))))</f>
        <v/>
      </c>
      <c r="U171" s="238"/>
      <c r="V171" s="270" t="e">
        <f>IF(C171="",NA(),MATCH($B171&amp;$C171,'Smelter Look-up'!$J:$J,0))</f>
        <v>#N/A</v>
      </c>
      <c r="W171" s="271"/>
      <c r="X171" s="271">
        <f t="shared" ca="1" si="28"/>
        <v>0</v>
      </c>
      <c r="Y171" s="271"/>
      <c r="Z171" s="271"/>
      <c r="AB171" s="273" t="str">
        <f t="shared" si="29"/>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7"/>
        <v/>
      </c>
      <c r="T172" s="222" t="str">
        <f ca="1">IF(B172="","",IF(ISERROR(MATCH($J172,SorP!$B$1:$B$6230,0)),"",INDIRECT("'SorP'!$A$"&amp;MATCH($J172,SorP!$B$1:$B$6230,0))))</f>
        <v/>
      </c>
      <c r="U172" s="238"/>
      <c r="V172" s="270" t="e">
        <f>IF(C172="",NA(),MATCH($B172&amp;$C172,'Smelter Look-up'!$J:$J,0))</f>
        <v>#N/A</v>
      </c>
      <c r="W172" s="271"/>
      <c r="X172" s="271">
        <f t="shared" ca="1" si="28"/>
        <v>0</v>
      </c>
      <c r="Y172" s="271"/>
      <c r="Z172" s="271"/>
      <c r="AB172" s="273" t="str">
        <f t="shared" si="29"/>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7"/>
        <v/>
      </c>
      <c r="T173" s="222" t="str">
        <f ca="1">IF(B173="","",IF(ISERROR(MATCH($J173,SorP!$B$1:$B$6230,0)),"",INDIRECT("'SorP'!$A$"&amp;MATCH($J173,SorP!$B$1:$B$6230,0))))</f>
        <v/>
      </c>
      <c r="U173" s="238"/>
      <c r="V173" s="270" t="e">
        <f>IF(C173="",NA(),MATCH($B173&amp;$C173,'Smelter Look-up'!$J:$J,0))</f>
        <v>#N/A</v>
      </c>
      <c r="W173" s="271"/>
      <c r="X173" s="271">
        <f t="shared" ca="1" si="28"/>
        <v>0</v>
      </c>
      <c r="Y173" s="271"/>
      <c r="Z173" s="271"/>
      <c r="AB173" s="273" t="str">
        <f t="shared" si="29"/>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7"/>
        <v/>
      </c>
      <c r="T174" s="222" t="str">
        <f ca="1">IF(B174="","",IF(ISERROR(MATCH($J174,SorP!$B$1:$B$6230,0)),"",INDIRECT("'SorP'!$A$"&amp;MATCH($J174,SorP!$B$1:$B$6230,0))))</f>
        <v/>
      </c>
      <c r="U174" s="238"/>
      <c r="V174" s="270" t="e">
        <f>IF(C174="",NA(),MATCH($B174&amp;$C174,'Smelter Look-up'!$J:$J,0))</f>
        <v>#N/A</v>
      </c>
      <c r="W174" s="271"/>
      <c r="X174" s="271">
        <f t="shared" ca="1" si="28"/>
        <v>0</v>
      </c>
      <c r="Y174" s="271"/>
      <c r="Z174" s="271"/>
      <c r="AB174" s="273" t="str">
        <f t="shared" si="29"/>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7"/>
        <v/>
      </c>
      <c r="T175" s="222" t="str">
        <f ca="1">IF(B175="","",IF(ISERROR(MATCH($J175,SorP!$B$1:$B$6230,0)),"",INDIRECT("'SorP'!$A$"&amp;MATCH($J175,SorP!$B$1:$B$6230,0))))</f>
        <v/>
      </c>
      <c r="U175" s="238"/>
      <c r="V175" s="270" t="e">
        <f>IF(C175="",NA(),MATCH($B175&amp;$C175,'Smelter Look-up'!$J:$J,0))</f>
        <v>#N/A</v>
      </c>
      <c r="W175" s="271"/>
      <c r="X175" s="271">
        <f t="shared" ca="1" si="28"/>
        <v>0</v>
      </c>
      <c r="Y175" s="271"/>
      <c r="Z175" s="271"/>
      <c r="AB175" s="273" t="str">
        <f t="shared" si="29"/>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7"/>
        <v/>
      </c>
      <c r="T176" s="222" t="str">
        <f ca="1">IF(B176="","",IF(ISERROR(MATCH($J176,SorP!$B$1:$B$6230,0)),"",INDIRECT("'SorP'!$A$"&amp;MATCH($J176,SorP!$B$1:$B$6230,0))))</f>
        <v/>
      </c>
      <c r="U176" s="238"/>
      <c r="V176" s="270" t="e">
        <f>IF(C176="",NA(),MATCH($B176&amp;$C176,'Smelter Look-up'!$J:$J,0))</f>
        <v>#N/A</v>
      </c>
      <c r="W176" s="271"/>
      <c r="X176" s="271">
        <f t="shared" ca="1" si="28"/>
        <v>0</v>
      </c>
      <c r="Y176" s="271"/>
      <c r="Z176" s="271"/>
      <c r="AB176" s="273" t="str">
        <f t="shared" si="29"/>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7"/>
        <v/>
      </c>
      <c r="T177" s="222" t="str">
        <f ca="1">IF(B177="","",IF(ISERROR(MATCH($J177,SorP!$B$1:$B$6230,0)),"",INDIRECT("'SorP'!$A$"&amp;MATCH($J177,SorP!$B$1:$B$6230,0))))</f>
        <v/>
      </c>
      <c r="U177" s="238"/>
      <c r="V177" s="270" t="e">
        <f>IF(C177="",NA(),MATCH($B177&amp;$C177,'Smelter Look-up'!$J:$J,0))</f>
        <v>#N/A</v>
      </c>
      <c r="W177" s="271"/>
      <c r="X177" s="271">
        <f t="shared" ca="1" si="28"/>
        <v>0</v>
      </c>
      <c r="Y177" s="271"/>
      <c r="Z177" s="271"/>
      <c r="AB177" s="273" t="str">
        <f t="shared" si="29"/>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7"/>
        <v/>
      </c>
      <c r="T178" s="222" t="str">
        <f ca="1">IF(B178="","",IF(ISERROR(MATCH($J178,SorP!$B$1:$B$6230,0)),"",INDIRECT("'SorP'!$A$"&amp;MATCH($J178,SorP!$B$1:$B$6230,0))))</f>
        <v/>
      </c>
      <c r="U178" s="238"/>
      <c r="V178" s="270" t="e">
        <f>IF(C178="",NA(),MATCH($B178&amp;$C178,'Smelter Look-up'!$J:$J,0))</f>
        <v>#N/A</v>
      </c>
      <c r="W178" s="271"/>
      <c r="X178" s="271">
        <f t="shared" ca="1" si="28"/>
        <v>0</v>
      </c>
      <c r="Y178" s="271"/>
      <c r="Z178" s="271"/>
      <c r="AB178" s="273" t="str">
        <f t="shared" si="29"/>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7"/>
        <v/>
      </c>
      <c r="T183" s="222" t="str">
        <f ca="1">IF(B183="","",IF(ISERROR(MATCH($J183,SorP!$B$1:$B$6230,0)),"",INDIRECT("'SorP'!$A$"&amp;MATCH($J183,SorP!$B$1:$B$6230,0))))</f>
        <v/>
      </c>
      <c r="U183" s="238"/>
      <c r="V183" s="270" t="e">
        <f>IF(C183="",NA(),MATCH($B183&amp;$C183,'Smelter Look-up'!$J:$J,0))</f>
        <v>#N/A</v>
      </c>
      <c r="W183" s="271"/>
      <c r="X183" s="271">
        <f t="shared" ca="1" si="28"/>
        <v>0</v>
      </c>
      <c r="Y183" s="271"/>
      <c r="Z183" s="271"/>
      <c r="AB183" s="273" t="str">
        <f t="shared" si="29"/>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7"/>
        <v/>
      </c>
      <c r="T184" s="222" t="str">
        <f ca="1">IF(B184="","",IF(ISERROR(MATCH($J184,SorP!$B$1:$B$6230,0)),"",INDIRECT("'SorP'!$A$"&amp;MATCH($J184,SorP!$B$1:$B$6230,0))))</f>
        <v/>
      </c>
      <c r="U184" s="238"/>
      <c r="V184" s="270" t="e">
        <f>IF(C184="",NA(),MATCH($B184&amp;$C184,'Smelter Look-up'!$J:$J,0))</f>
        <v>#N/A</v>
      </c>
      <c r="W184" s="271"/>
      <c r="X184" s="271">
        <f t="shared" ca="1" si="28"/>
        <v>0</v>
      </c>
      <c r="Y184" s="271"/>
      <c r="Z184" s="271"/>
      <c r="AB184" s="273" t="str">
        <f t="shared" si="29"/>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7"/>
        <v/>
      </c>
      <c r="T185" s="222" t="str">
        <f ca="1">IF(B185="","",IF(ISERROR(MATCH($J185,SorP!$B$1:$B$6230,0)),"",INDIRECT("'SorP'!$A$"&amp;MATCH($J185,SorP!$B$1:$B$6230,0))))</f>
        <v/>
      </c>
      <c r="U185" s="238"/>
      <c r="V185" s="270" t="e">
        <f>IF(C185="",NA(),MATCH($B185&amp;$C185,'Smelter Look-up'!$J:$J,0))</f>
        <v>#N/A</v>
      </c>
      <c r="W185" s="271"/>
      <c r="X185" s="271">
        <f t="shared" ca="1" si="28"/>
        <v>0</v>
      </c>
      <c r="Y185" s="271"/>
      <c r="Z185" s="271"/>
      <c r="AB185" s="273" t="str">
        <f t="shared" si="29"/>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7"/>
        <v/>
      </c>
      <c r="T186" s="222" t="str">
        <f ca="1">IF(B186="","",IF(ISERROR(MATCH($J186,SorP!$B$1:$B$6230,0)),"",INDIRECT("'SorP'!$A$"&amp;MATCH($J186,SorP!$B$1:$B$6230,0))))</f>
        <v/>
      </c>
      <c r="U186" s="238"/>
      <c r="V186" s="270" t="e">
        <f>IF(C186="",NA(),MATCH($B186&amp;$C186,'Smelter Look-up'!$J:$J,0))</f>
        <v>#N/A</v>
      </c>
      <c r="W186" s="271"/>
      <c r="X186" s="271">
        <f t="shared" ca="1" si="28"/>
        <v>0</v>
      </c>
      <c r="Y186" s="271"/>
      <c r="Z186" s="271"/>
      <c r="AB186" s="273" t="str">
        <f t="shared" si="29"/>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7"/>
        <v/>
      </c>
      <c r="T187" s="222" t="str">
        <f ca="1">IF(B187="","",IF(ISERROR(MATCH($J187,SorP!$B$1:$B$6230,0)),"",INDIRECT("'SorP'!$A$"&amp;MATCH($J187,SorP!$B$1:$B$6230,0))))</f>
        <v/>
      </c>
      <c r="U187" s="238"/>
      <c r="V187" s="270" t="e">
        <f>IF(C187="",NA(),MATCH($B187&amp;$C187,'Smelter Look-up'!$J:$J,0))</f>
        <v>#N/A</v>
      </c>
      <c r="W187" s="271"/>
      <c r="X187" s="271">
        <f t="shared" ca="1" si="28"/>
        <v>0</v>
      </c>
      <c r="Y187" s="271"/>
      <c r="Z187" s="271"/>
      <c r="AB187" s="273" t="str">
        <f t="shared" si="29"/>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7"/>
        <v/>
      </c>
      <c r="T188" s="222" t="str">
        <f ca="1">IF(B188="","",IF(ISERROR(MATCH($J188,SorP!$B$1:$B$6230,0)),"",INDIRECT("'SorP'!$A$"&amp;MATCH($J188,SorP!$B$1:$B$6230,0))))</f>
        <v/>
      </c>
      <c r="U188" s="238"/>
      <c r="V188" s="270" t="e">
        <f>IF(C188="",NA(),MATCH($B188&amp;$C188,'Smelter Look-up'!$J:$J,0))</f>
        <v>#N/A</v>
      </c>
      <c r="W188" s="271"/>
      <c r="X188" s="271">
        <f t="shared" ca="1" si="28"/>
        <v>0</v>
      </c>
      <c r="Y188" s="271"/>
      <c r="Z188" s="271"/>
      <c r="AB188" s="273" t="str">
        <f t="shared" si="29"/>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31">IF(AND(C195="Smelter not listed",OR(LEN(D195)=0,LEN(E195)=0)),1,0)</f>
        <v>0</v>
      </c>
      <c r="Y195" s="271"/>
      <c r="Z195" s="271"/>
      <c r="AB195" s="273" t="str">
        <f t="shared" ref="AB195" si="32">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3">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4">IF(AND(C196="Smelter not listed",OR(LEN(D196)=0,LEN(E196)=0)),1,0)</f>
        <v>0</v>
      </c>
      <c r="Y196" s="271"/>
      <c r="Z196" s="271"/>
      <c r="AB196" s="273" t="str">
        <f t="shared" ref="AB196:AB227" si="35">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3"/>
        <v/>
      </c>
      <c r="T197" s="222" t="str">
        <f ca="1">IF(B197="","",IF(ISERROR(MATCH($J197,SorP!$B$1:$B$6230,0)),"",INDIRECT("'SorP'!$A$"&amp;MATCH($J197,SorP!$B$1:$B$6230,0))))</f>
        <v/>
      </c>
      <c r="U197" s="238"/>
      <c r="V197" s="270" t="e">
        <f>IF(C197="",NA(),MATCH($B197&amp;$C197,'Smelter Look-up'!$J:$J,0))</f>
        <v>#N/A</v>
      </c>
      <c r="W197" s="271"/>
      <c r="X197" s="271">
        <f t="shared" ca="1" si="34"/>
        <v>0</v>
      </c>
      <c r="Y197" s="271"/>
      <c r="Z197" s="271"/>
      <c r="AB197" s="273" t="str">
        <f t="shared" si="35"/>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3"/>
        <v/>
      </c>
      <c r="T198" s="222" t="str">
        <f ca="1">IF(B198="","",IF(ISERROR(MATCH($J198,SorP!$B$1:$B$6230,0)),"",INDIRECT("'SorP'!$A$"&amp;MATCH($J198,SorP!$B$1:$B$6230,0))))</f>
        <v/>
      </c>
      <c r="U198" s="238"/>
      <c r="V198" s="270" t="e">
        <f>IF(C198="",NA(),MATCH($B198&amp;$C198,'Smelter Look-up'!$J:$J,0))</f>
        <v>#N/A</v>
      </c>
      <c r="W198" s="271"/>
      <c r="X198" s="271">
        <f t="shared" ca="1" si="34"/>
        <v>0</v>
      </c>
      <c r="Y198" s="271"/>
      <c r="Z198" s="271"/>
      <c r="AB198" s="273" t="str">
        <f t="shared" si="35"/>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3"/>
        <v/>
      </c>
      <c r="T199" s="222" t="str">
        <f ca="1">IF(B199="","",IF(ISERROR(MATCH($J199,SorP!$B$1:$B$6230,0)),"",INDIRECT("'SorP'!$A$"&amp;MATCH($J199,SorP!$B$1:$B$6230,0))))</f>
        <v/>
      </c>
      <c r="U199" s="238"/>
      <c r="V199" s="270" t="e">
        <f>IF(C199="",NA(),MATCH($B199&amp;$C199,'Smelter Look-up'!$J:$J,0))</f>
        <v>#N/A</v>
      </c>
      <c r="W199" s="271"/>
      <c r="X199" s="271">
        <f t="shared" ca="1" si="34"/>
        <v>0</v>
      </c>
      <c r="Y199" s="271"/>
      <c r="Z199" s="271"/>
      <c r="AB199" s="273" t="str">
        <f t="shared" si="35"/>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3"/>
        <v/>
      </c>
      <c r="T200" s="222" t="str">
        <f ca="1">IF(B200="","",IF(ISERROR(MATCH($J200,SorP!$B$1:$B$6230,0)),"",INDIRECT("'SorP'!$A$"&amp;MATCH($J200,SorP!$B$1:$B$6230,0))))</f>
        <v/>
      </c>
      <c r="U200" s="238"/>
      <c r="V200" s="270" t="e">
        <f>IF(C200="",NA(),MATCH($B200&amp;$C200,'Smelter Look-up'!$J:$J,0))</f>
        <v>#N/A</v>
      </c>
      <c r="W200" s="271"/>
      <c r="X200" s="271">
        <f t="shared" ca="1" si="34"/>
        <v>0</v>
      </c>
      <c r="Y200" s="271"/>
      <c r="Z200" s="271"/>
      <c r="AB200" s="273" t="str">
        <f t="shared" si="35"/>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6">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7">IF(AND(C228="Smelter not listed",OR(LEN(D228)=0,LEN(E228)=0)),1,0)</f>
        <v>0</v>
      </c>
      <c r="Y228" s="271"/>
      <c r="Z228" s="271"/>
      <c r="AB228" s="273" t="str">
        <f t="shared" ref="AB228:AB258" si="38">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6"/>
        <v/>
      </c>
      <c r="T229" s="222" t="str">
        <f ca="1">IF(B229="","",IF(ISERROR(MATCH($J229,SorP!$B$1:$B$6230,0)),"",INDIRECT("'SorP'!$A$"&amp;MATCH($J229,SorP!$B$1:$B$6230,0))))</f>
        <v/>
      </c>
      <c r="U229" s="238"/>
      <c r="V229" s="270" t="e">
        <f>IF(C229="",NA(),MATCH($B229&amp;$C229,'Smelter Look-up'!$J:$J,0))</f>
        <v>#N/A</v>
      </c>
      <c r="W229" s="271"/>
      <c r="X229" s="271">
        <f t="shared" ca="1" si="37"/>
        <v>0</v>
      </c>
      <c r="Y229" s="271"/>
      <c r="Z229" s="271"/>
      <c r="AB229" s="273" t="str">
        <f t="shared" si="38"/>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6"/>
        <v/>
      </c>
      <c r="T230" s="222" t="str">
        <f ca="1">IF(B230="","",IF(ISERROR(MATCH($J230,SorP!$B$1:$B$6230,0)),"",INDIRECT("'SorP'!$A$"&amp;MATCH($J230,SorP!$B$1:$B$6230,0))))</f>
        <v/>
      </c>
      <c r="U230" s="238"/>
      <c r="V230" s="270" t="e">
        <f>IF(C230="",NA(),MATCH($B230&amp;$C230,'Smelter Look-up'!$J:$J,0))</f>
        <v>#N/A</v>
      </c>
      <c r="W230" s="271"/>
      <c r="X230" s="271">
        <f t="shared" ca="1" si="37"/>
        <v>0</v>
      </c>
      <c r="Y230" s="271"/>
      <c r="Z230" s="271"/>
      <c r="AB230" s="273" t="str">
        <f t="shared" si="38"/>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6"/>
        <v/>
      </c>
      <c r="T231" s="222" t="str">
        <f ca="1">IF(B231="","",IF(ISERROR(MATCH($J231,SorP!$B$1:$B$6230,0)),"",INDIRECT("'SorP'!$A$"&amp;MATCH($J231,SorP!$B$1:$B$6230,0))))</f>
        <v/>
      </c>
      <c r="U231" s="238"/>
      <c r="V231" s="270" t="e">
        <f>IF(C231="",NA(),MATCH($B231&amp;$C231,'Smelter Look-up'!$J:$J,0))</f>
        <v>#N/A</v>
      </c>
      <c r="W231" s="271"/>
      <c r="X231" s="271">
        <f t="shared" ca="1" si="37"/>
        <v>0</v>
      </c>
      <c r="Y231" s="271"/>
      <c r="Z231" s="271"/>
      <c r="AB231" s="273" t="str">
        <f t="shared" si="38"/>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6"/>
        <v/>
      </c>
      <c r="T232" s="222" t="str">
        <f ca="1">IF(B232="","",IF(ISERROR(MATCH($J232,SorP!$B$1:$B$6230,0)),"",INDIRECT("'SorP'!$A$"&amp;MATCH($J232,SorP!$B$1:$B$6230,0))))</f>
        <v/>
      </c>
      <c r="U232" s="238"/>
      <c r="V232" s="270" t="e">
        <f>IF(C232="",NA(),MATCH($B232&amp;$C232,'Smelter Look-up'!$J:$J,0))</f>
        <v>#N/A</v>
      </c>
      <c r="W232" s="271"/>
      <c r="X232" s="271">
        <f t="shared" ca="1" si="37"/>
        <v>0</v>
      </c>
      <c r="Y232" s="271"/>
      <c r="Z232" s="271"/>
      <c r="AB232" s="273" t="str">
        <f t="shared" si="38"/>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6"/>
        <v/>
      </c>
      <c r="T233" s="222" t="str">
        <f ca="1">IF(B233="","",IF(ISERROR(MATCH($J233,SorP!$B$1:$B$6230,0)),"",INDIRECT("'SorP'!$A$"&amp;MATCH($J233,SorP!$B$1:$B$6230,0))))</f>
        <v/>
      </c>
      <c r="U233" s="238"/>
      <c r="V233" s="270" t="e">
        <f>IF(C233="",NA(),MATCH($B233&amp;$C233,'Smelter Look-up'!$J:$J,0))</f>
        <v>#N/A</v>
      </c>
      <c r="W233" s="271"/>
      <c r="X233" s="271">
        <f t="shared" ca="1" si="37"/>
        <v>0</v>
      </c>
      <c r="Y233" s="271"/>
      <c r="Z233" s="271"/>
      <c r="AB233" s="273" t="str">
        <f t="shared" si="38"/>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6"/>
        <v/>
      </c>
      <c r="T234" s="222" t="str">
        <f ca="1">IF(B234="","",IF(ISERROR(MATCH($J234,SorP!$B$1:$B$6230,0)),"",INDIRECT("'SorP'!$A$"&amp;MATCH($J234,SorP!$B$1:$B$6230,0))))</f>
        <v/>
      </c>
      <c r="U234" s="238"/>
      <c r="V234" s="270" t="e">
        <f>IF(C234="",NA(),MATCH($B234&amp;$C234,'Smelter Look-up'!$J:$J,0))</f>
        <v>#N/A</v>
      </c>
      <c r="W234" s="271"/>
      <c r="X234" s="271">
        <f t="shared" ca="1" si="37"/>
        <v>0</v>
      </c>
      <c r="Y234" s="271"/>
      <c r="Z234" s="271"/>
      <c r="AB234" s="273" t="str">
        <f t="shared" si="38"/>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6"/>
        <v/>
      </c>
      <c r="T235" s="222" t="str">
        <f ca="1">IF(B235="","",IF(ISERROR(MATCH($J235,SorP!$B$1:$B$6230,0)),"",INDIRECT("'SorP'!$A$"&amp;MATCH($J235,SorP!$B$1:$B$6230,0))))</f>
        <v/>
      </c>
      <c r="U235" s="238"/>
      <c r="V235" s="270" t="e">
        <f>IF(C235="",NA(),MATCH($B235&amp;$C235,'Smelter Look-up'!$J:$J,0))</f>
        <v>#N/A</v>
      </c>
      <c r="W235" s="271"/>
      <c r="X235" s="271">
        <f t="shared" ca="1" si="37"/>
        <v>0</v>
      </c>
      <c r="Y235" s="271"/>
      <c r="Z235" s="271"/>
      <c r="AB235" s="273" t="str">
        <f t="shared" si="38"/>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6"/>
        <v/>
      </c>
      <c r="T236" s="222" t="str">
        <f ca="1">IF(B236="","",IF(ISERROR(MATCH($J236,SorP!$B$1:$B$6230,0)),"",INDIRECT("'SorP'!$A$"&amp;MATCH($J236,SorP!$B$1:$B$6230,0))))</f>
        <v/>
      </c>
      <c r="U236" s="238"/>
      <c r="V236" s="270" t="e">
        <f>IF(C236="",NA(),MATCH($B236&amp;$C236,'Smelter Look-up'!$J:$J,0))</f>
        <v>#N/A</v>
      </c>
      <c r="W236" s="271"/>
      <c r="X236" s="271">
        <f t="shared" ca="1" si="37"/>
        <v>0</v>
      </c>
      <c r="Y236" s="271"/>
      <c r="Z236" s="271"/>
      <c r="AB236" s="273" t="str">
        <f t="shared" si="38"/>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6"/>
        <v/>
      </c>
      <c r="T237" s="222" t="str">
        <f ca="1">IF(B237="","",IF(ISERROR(MATCH($J237,SorP!$B$1:$B$6230,0)),"",INDIRECT("'SorP'!$A$"&amp;MATCH($J237,SorP!$B$1:$B$6230,0))))</f>
        <v/>
      </c>
      <c r="U237" s="238"/>
      <c r="V237" s="270" t="e">
        <f>IF(C237="",NA(),MATCH($B237&amp;$C237,'Smelter Look-up'!$J:$J,0))</f>
        <v>#N/A</v>
      </c>
      <c r="W237" s="271"/>
      <c r="X237" s="271">
        <f t="shared" ca="1" si="37"/>
        <v>0</v>
      </c>
      <c r="Y237" s="271"/>
      <c r="Z237" s="271"/>
      <c r="AB237" s="273" t="str">
        <f t="shared" si="38"/>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6"/>
        <v/>
      </c>
      <c r="T238" s="222" t="str">
        <f ca="1">IF(B238="","",IF(ISERROR(MATCH($J238,SorP!$B$1:$B$6230,0)),"",INDIRECT("'SorP'!$A$"&amp;MATCH($J238,SorP!$B$1:$B$6230,0))))</f>
        <v/>
      </c>
      <c r="U238" s="238"/>
      <c r="V238" s="270" t="e">
        <f>IF(C238="",NA(),MATCH($B238&amp;$C238,'Smelter Look-up'!$J:$J,0))</f>
        <v>#N/A</v>
      </c>
      <c r="W238" s="271"/>
      <c r="X238" s="271">
        <f t="shared" ca="1" si="37"/>
        <v>0</v>
      </c>
      <c r="Y238" s="271"/>
      <c r="Z238" s="271"/>
      <c r="AB238" s="273" t="str">
        <f t="shared" si="38"/>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6"/>
        <v/>
      </c>
      <c r="T239" s="222" t="str">
        <f ca="1">IF(B239="","",IF(ISERROR(MATCH($J239,SorP!$B$1:$B$6230,0)),"",INDIRECT("'SorP'!$A$"&amp;MATCH($J239,SorP!$B$1:$B$6230,0))))</f>
        <v/>
      </c>
      <c r="U239" s="238"/>
      <c r="V239" s="270" t="e">
        <f>IF(C239="",NA(),MATCH($B239&amp;$C239,'Smelter Look-up'!$J:$J,0))</f>
        <v>#N/A</v>
      </c>
      <c r="W239" s="271"/>
      <c r="X239" s="271">
        <f t="shared" ca="1" si="37"/>
        <v>0</v>
      </c>
      <c r="Y239" s="271"/>
      <c r="Z239" s="271"/>
      <c r="AB239" s="273" t="str">
        <f t="shared" si="38"/>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6"/>
        <v/>
      </c>
      <c r="T240" s="222" t="str">
        <f ca="1">IF(B240="","",IF(ISERROR(MATCH($J240,SorP!$B$1:$B$6230,0)),"",INDIRECT("'SorP'!$A$"&amp;MATCH($J240,SorP!$B$1:$B$6230,0))))</f>
        <v/>
      </c>
      <c r="U240" s="238"/>
      <c r="V240" s="270" t="e">
        <f>IF(C240="",NA(),MATCH($B240&amp;$C240,'Smelter Look-up'!$J:$J,0))</f>
        <v>#N/A</v>
      </c>
      <c r="W240" s="271"/>
      <c r="X240" s="271">
        <f t="shared" ca="1" si="37"/>
        <v>0</v>
      </c>
      <c r="Y240" s="271"/>
      <c r="Z240" s="271"/>
      <c r="AB240" s="273" t="str">
        <f t="shared" si="38"/>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6"/>
        <v/>
      </c>
      <c r="T241" s="222" t="str">
        <f ca="1">IF(B241="","",IF(ISERROR(MATCH($J241,SorP!$B$1:$B$6230,0)),"",INDIRECT("'SorP'!$A$"&amp;MATCH($J241,SorP!$B$1:$B$6230,0))))</f>
        <v/>
      </c>
      <c r="U241" s="238"/>
      <c r="V241" s="270" t="e">
        <f>IF(C241="",NA(),MATCH($B241&amp;$C241,'Smelter Look-up'!$J:$J,0))</f>
        <v>#N/A</v>
      </c>
      <c r="W241" s="271"/>
      <c r="X241" s="271">
        <f t="shared" ca="1" si="37"/>
        <v>0</v>
      </c>
      <c r="Y241" s="271"/>
      <c r="Z241" s="271"/>
      <c r="AB241" s="273" t="str">
        <f t="shared" si="38"/>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40">IF(AND(C259="Smelter not listed",OR(LEN(D259)=0,LEN(E259)=0)),1,0)</f>
        <v>0</v>
      </c>
      <c r="Y259" s="271"/>
      <c r="Z259" s="271"/>
      <c r="AB259" s="273" t="str">
        <f t="shared" ref="AB259" si="41">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42">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3">IF(AND(C260="Smelter not listed",OR(LEN(D260)=0,LEN(E260)=0)),1,0)</f>
        <v>0</v>
      </c>
      <c r="Y260" s="271"/>
      <c r="Z260" s="271"/>
      <c r="AB260" s="273" t="str">
        <f t="shared" ref="AB260:AB291" si="44">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42"/>
        <v/>
      </c>
      <c r="T261" s="222" t="str">
        <f ca="1">IF(B261="","",IF(ISERROR(MATCH($J261,SorP!$B$1:$B$6230,0)),"",INDIRECT("'SorP'!$A$"&amp;MATCH($J261,SorP!$B$1:$B$6230,0))))</f>
        <v/>
      </c>
      <c r="U261" s="238"/>
      <c r="V261" s="270" t="e">
        <f>IF(C261="",NA(),MATCH($B261&amp;$C261,'Smelter Look-up'!$J:$J,0))</f>
        <v>#N/A</v>
      </c>
      <c r="W261" s="271"/>
      <c r="X261" s="271">
        <f t="shared" ca="1" si="43"/>
        <v>0</v>
      </c>
      <c r="Y261" s="271"/>
      <c r="Z261" s="271"/>
      <c r="AB261" s="273" t="str">
        <f t="shared" si="44"/>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42"/>
        <v/>
      </c>
      <c r="T262" s="222" t="str">
        <f ca="1">IF(B262="","",IF(ISERROR(MATCH($J262,SorP!$B$1:$B$6230,0)),"",INDIRECT("'SorP'!$A$"&amp;MATCH($J262,SorP!$B$1:$B$6230,0))))</f>
        <v/>
      </c>
      <c r="U262" s="238"/>
      <c r="V262" s="270" t="e">
        <f>IF(C262="",NA(),MATCH($B262&amp;$C262,'Smelter Look-up'!$J:$J,0))</f>
        <v>#N/A</v>
      </c>
      <c r="W262" s="271"/>
      <c r="X262" s="271">
        <f t="shared" ca="1" si="43"/>
        <v>0</v>
      </c>
      <c r="Y262" s="271"/>
      <c r="Z262" s="271"/>
      <c r="AB262" s="273" t="str">
        <f t="shared" si="44"/>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42"/>
        <v/>
      </c>
      <c r="T263" s="222" t="str">
        <f ca="1">IF(B263="","",IF(ISERROR(MATCH($J263,SorP!$B$1:$B$6230,0)),"",INDIRECT("'SorP'!$A$"&amp;MATCH($J263,SorP!$B$1:$B$6230,0))))</f>
        <v/>
      </c>
      <c r="U263" s="238"/>
      <c r="V263" s="270" t="e">
        <f>IF(C263="",NA(),MATCH($B263&amp;$C263,'Smelter Look-up'!$J:$J,0))</f>
        <v>#N/A</v>
      </c>
      <c r="W263" s="271"/>
      <c r="X263" s="271">
        <f t="shared" ca="1" si="43"/>
        <v>0</v>
      </c>
      <c r="Y263" s="271"/>
      <c r="Z263" s="271"/>
      <c r="AB263" s="273" t="str">
        <f t="shared" si="44"/>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42"/>
        <v/>
      </c>
      <c r="T264" s="222" t="str">
        <f ca="1">IF(B264="","",IF(ISERROR(MATCH($J264,SorP!$B$1:$B$6230,0)),"",INDIRECT("'SorP'!$A$"&amp;MATCH($J264,SorP!$B$1:$B$6230,0))))</f>
        <v/>
      </c>
      <c r="U264" s="238"/>
      <c r="V264" s="270" t="e">
        <f>IF(C264="",NA(),MATCH($B264&amp;$C264,'Smelter Look-up'!$J:$J,0))</f>
        <v>#N/A</v>
      </c>
      <c r="W264" s="271"/>
      <c r="X264" s="271">
        <f t="shared" ca="1" si="43"/>
        <v>0</v>
      </c>
      <c r="Y264" s="271"/>
      <c r="Z264" s="271"/>
      <c r="AB264" s="273" t="str">
        <f t="shared" si="44"/>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5">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6">IF(AND(C292="Smelter not listed",OR(LEN(D292)=0,LEN(E292)=0)),1,0)</f>
        <v>0</v>
      </c>
      <c r="Y292" s="271"/>
      <c r="Z292" s="271"/>
      <c r="AB292" s="273" t="str">
        <f t="shared" ref="AB292:AB322" si="47">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5"/>
        <v/>
      </c>
      <c r="T293" s="222" t="str">
        <f ca="1">IF(B293="","",IF(ISERROR(MATCH($J293,SorP!$B$1:$B$6230,0)),"",INDIRECT("'SorP'!$A$"&amp;MATCH($J293,SorP!$B$1:$B$6230,0))))</f>
        <v/>
      </c>
      <c r="U293" s="238"/>
      <c r="V293" s="270" t="e">
        <f>IF(C293="",NA(),MATCH($B293&amp;$C293,'Smelter Look-up'!$J:$J,0))</f>
        <v>#N/A</v>
      </c>
      <c r="W293" s="271"/>
      <c r="X293" s="271">
        <f t="shared" ca="1" si="46"/>
        <v>0</v>
      </c>
      <c r="Y293" s="271"/>
      <c r="Z293" s="271"/>
      <c r="AB293" s="273" t="str">
        <f t="shared" si="47"/>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5"/>
        <v/>
      </c>
      <c r="T294" s="222" t="str">
        <f ca="1">IF(B294="","",IF(ISERROR(MATCH($J294,SorP!$B$1:$B$6230,0)),"",INDIRECT("'SorP'!$A$"&amp;MATCH($J294,SorP!$B$1:$B$6230,0))))</f>
        <v/>
      </c>
      <c r="U294" s="238"/>
      <c r="V294" s="270" t="e">
        <f>IF(C294="",NA(),MATCH($B294&amp;$C294,'Smelter Look-up'!$J:$J,0))</f>
        <v>#N/A</v>
      </c>
      <c r="W294" s="271"/>
      <c r="X294" s="271">
        <f t="shared" ca="1" si="46"/>
        <v>0</v>
      </c>
      <c r="Y294" s="271"/>
      <c r="Z294" s="271"/>
      <c r="AB294" s="273" t="str">
        <f t="shared" si="47"/>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5"/>
        <v/>
      </c>
      <c r="T295" s="222" t="str">
        <f ca="1">IF(B295="","",IF(ISERROR(MATCH($J295,SorP!$B$1:$B$6230,0)),"",INDIRECT("'SorP'!$A$"&amp;MATCH($J295,SorP!$B$1:$B$6230,0))))</f>
        <v/>
      </c>
      <c r="U295" s="238"/>
      <c r="V295" s="270" t="e">
        <f>IF(C295="",NA(),MATCH($B295&amp;$C295,'Smelter Look-up'!$J:$J,0))</f>
        <v>#N/A</v>
      </c>
      <c r="W295" s="271"/>
      <c r="X295" s="271">
        <f t="shared" ca="1" si="46"/>
        <v>0</v>
      </c>
      <c r="Y295" s="271"/>
      <c r="Z295" s="271"/>
      <c r="AB295" s="273" t="str">
        <f t="shared" si="47"/>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5"/>
        <v/>
      </c>
      <c r="T296" s="222" t="str">
        <f ca="1">IF(B296="","",IF(ISERROR(MATCH($J296,SorP!$B$1:$B$6230,0)),"",INDIRECT("'SorP'!$A$"&amp;MATCH($J296,SorP!$B$1:$B$6230,0))))</f>
        <v/>
      </c>
      <c r="U296" s="238"/>
      <c r="V296" s="270" t="e">
        <f>IF(C296="",NA(),MATCH($B296&amp;$C296,'Smelter Look-up'!$J:$J,0))</f>
        <v>#N/A</v>
      </c>
      <c r="W296" s="271"/>
      <c r="X296" s="271">
        <f t="shared" ca="1" si="46"/>
        <v>0</v>
      </c>
      <c r="Y296" s="271"/>
      <c r="Z296" s="271"/>
      <c r="AB296" s="273" t="str">
        <f t="shared" si="47"/>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5"/>
        <v/>
      </c>
      <c r="T297" s="222" t="str">
        <f ca="1">IF(B297="","",IF(ISERROR(MATCH($J297,SorP!$B$1:$B$6230,0)),"",INDIRECT("'SorP'!$A$"&amp;MATCH($J297,SorP!$B$1:$B$6230,0))))</f>
        <v/>
      </c>
      <c r="U297" s="238"/>
      <c r="V297" s="270" t="e">
        <f>IF(C297="",NA(),MATCH($B297&amp;$C297,'Smelter Look-up'!$J:$J,0))</f>
        <v>#N/A</v>
      </c>
      <c r="W297" s="271"/>
      <c r="X297" s="271">
        <f t="shared" ca="1" si="46"/>
        <v>0</v>
      </c>
      <c r="Y297" s="271"/>
      <c r="Z297" s="271"/>
      <c r="AB297" s="273" t="str">
        <f t="shared" si="47"/>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5"/>
        <v/>
      </c>
      <c r="T298" s="222" t="str">
        <f ca="1">IF(B298="","",IF(ISERROR(MATCH($J298,SorP!$B$1:$B$6230,0)),"",INDIRECT("'SorP'!$A$"&amp;MATCH($J298,SorP!$B$1:$B$6230,0))))</f>
        <v/>
      </c>
      <c r="U298" s="238"/>
      <c r="V298" s="270" t="e">
        <f>IF(C298="",NA(),MATCH($B298&amp;$C298,'Smelter Look-up'!$J:$J,0))</f>
        <v>#N/A</v>
      </c>
      <c r="W298" s="271"/>
      <c r="X298" s="271">
        <f t="shared" ca="1" si="46"/>
        <v>0</v>
      </c>
      <c r="Y298" s="271"/>
      <c r="Z298" s="271"/>
      <c r="AB298" s="273" t="str">
        <f t="shared" si="47"/>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5"/>
        <v/>
      </c>
      <c r="T299" s="222" t="str">
        <f ca="1">IF(B299="","",IF(ISERROR(MATCH($J299,SorP!$B$1:$B$6230,0)),"",INDIRECT("'SorP'!$A$"&amp;MATCH($J299,SorP!$B$1:$B$6230,0))))</f>
        <v/>
      </c>
      <c r="U299" s="238"/>
      <c r="V299" s="270" t="e">
        <f>IF(C299="",NA(),MATCH($B299&amp;$C299,'Smelter Look-up'!$J:$J,0))</f>
        <v>#N/A</v>
      </c>
      <c r="W299" s="271"/>
      <c r="X299" s="271">
        <f t="shared" ca="1" si="46"/>
        <v>0</v>
      </c>
      <c r="Y299" s="271"/>
      <c r="Z299" s="271"/>
      <c r="AB299" s="273" t="str">
        <f t="shared" si="47"/>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5"/>
        <v/>
      </c>
      <c r="T300" s="222" t="str">
        <f ca="1">IF(B300="","",IF(ISERROR(MATCH($J300,SorP!$B$1:$B$6230,0)),"",INDIRECT("'SorP'!$A$"&amp;MATCH($J300,SorP!$B$1:$B$6230,0))))</f>
        <v/>
      </c>
      <c r="U300" s="238"/>
      <c r="V300" s="270" t="e">
        <f>IF(C300="",NA(),MATCH($B300&amp;$C300,'Smelter Look-up'!$J:$J,0))</f>
        <v>#N/A</v>
      </c>
      <c r="W300" s="271"/>
      <c r="X300" s="271">
        <f t="shared" ca="1" si="46"/>
        <v>0</v>
      </c>
      <c r="Y300" s="271"/>
      <c r="Z300" s="271"/>
      <c r="AB300" s="273" t="str">
        <f t="shared" si="47"/>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5"/>
        <v/>
      </c>
      <c r="T301" s="222" t="str">
        <f ca="1">IF(B301="","",IF(ISERROR(MATCH($J301,SorP!$B$1:$B$6230,0)),"",INDIRECT("'SorP'!$A$"&amp;MATCH($J301,SorP!$B$1:$B$6230,0))))</f>
        <v/>
      </c>
      <c r="U301" s="238"/>
      <c r="V301" s="270" t="e">
        <f>IF(C301="",NA(),MATCH($B301&amp;$C301,'Smelter Look-up'!$J:$J,0))</f>
        <v>#N/A</v>
      </c>
      <c r="W301" s="271"/>
      <c r="X301" s="271">
        <f t="shared" ca="1" si="46"/>
        <v>0</v>
      </c>
      <c r="Y301" s="271"/>
      <c r="Z301" s="271"/>
      <c r="AB301" s="273" t="str">
        <f t="shared" si="47"/>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5"/>
        <v/>
      </c>
      <c r="T302" s="222" t="str">
        <f ca="1">IF(B302="","",IF(ISERROR(MATCH($J302,SorP!$B$1:$B$6230,0)),"",INDIRECT("'SorP'!$A$"&amp;MATCH($J302,SorP!$B$1:$B$6230,0))))</f>
        <v/>
      </c>
      <c r="U302" s="238"/>
      <c r="V302" s="270" t="e">
        <f>IF(C302="",NA(),MATCH($B302&amp;$C302,'Smelter Look-up'!$J:$J,0))</f>
        <v>#N/A</v>
      </c>
      <c r="W302" s="271"/>
      <c r="X302" s="271">
        <f t="shared" ca="1" si="46"/>
        <v>0</v>
      </c>
      <c r="Y302" s="271"/>
      <c r="Z302" s="271"/>
      <c r="AB302" s="273" t="str">
        <f t="shared" si="47"/>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5"/>
        <v/>
      </c>
      <c r="T303" s="222" t="str">
        <f ca="1">IF(B303="","",IF(ISERROR(MATCH($J303,SorP!$B$1:$B$6230,0)),"",INDIRECT("'SorP'!$A$"&amp;MATCH($J303,SorP!$B$1:$B$6230,0))))</f>
        <v/>
      </c>
      <c r="U303" s="238"/>
      <c r="V303" s="270" t="e">
        <f>IF(C303="",NA(),MATCH($B303&amp;$C303,'Smelter Look-up'!$J:$J,0))</f>
        <v>#N/A</v>
      </c>
      <c r="W303" s="271"/>
      <c r="X303" s="271">
        <f t="shared" ca="1" si="46"/>
        <v>0</v>
      </c>
      <c r="Y303" s="271"/>
      <c r="Z303" s="271"/>
      <c r="AB303" s="273" t="str">
        <f t="shared" si="47"/>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5"/>
        <v/>
      </c>
      <c r="T304" s="222" t="str">
        <f ca="1">IF(B304="","",IF(ISERROR(MATCH($J304,SorP!$B$1:$B$6230,0)),"",INDIRECT("'SorP'!$A$"&amp;MATCH($J304,SorP!$B$1:$B$6230,0))))</f>
        <v/>
      </c>
      <c r="U304" s="238"/>
      <c r="V304" s="270" t="e">
        <f>IF(C304="",NA(),MATCH($B304&amp;$C304,'Smelter Look-up'!$J:$J,0))</f>
        <v>#N/A</v>
      </c>
      <c r="W304" s="271"/>
      <c r="X304" s="271">
        <f t="shared" ca="1" si="46"/>
        <v>0</v>
      </c>
      <c r="Y304" s="271"/>
      <c r="Z304" s="271"/>
      <c r="AB304" s="273" t="str">
        <f t="shared" si="47"/>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5"/>
        <v/>
      </c>
      <c r="T305" s="222" t="str">
        <f ca="1">IF(B305="","",IF(ISERROR(MATCH($J305,SorP!$B$1:$B$6230,0)),"",INDIRECT("'SorP'!$A$"&amp;MATCH($J305,SorP!$B$1:$B$6230,0))))</f>
        <v/>
      </c>
      <c r="U305" s="238"/>
      <c r="V305" s="270" t="e">
        <f>IF(C305="",NA(),MATCH($B305&amp;$C305,'Smelter Look-up'!$J:$J,0))</f>
        <v>#N/A</v>
      </c>
      <c r="W305" s="271"/>
      <c r="X305" s="271">
        <f t="shared" ca="1" si="46"/>
        <v>0</v>
      </c>
      <c r="Y305" s="271"/>
      <c r="Z305" s="271"/>
      <c r="AB305" s="273" t="str">
        <f t="shared" si="47"/>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9">IF(AND(C323="Smelter not listed",OR(LEN(D323)=0,LEN(E323)=0)),1,0)</f>
        <v>0</v>
      </c>
      <c r="Y323" s="271"/>
      <c r="Z323" s="271"/>
      <c r="AB323" s="273" t="str">
        <f t="shared" ref="AB323" si="50">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51">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52">IF(AND(C324="Smelter not listed",OR(LEN(D324)=0,LEN(E324)=0)),1,0)</f>
        <v>0</v>
      </c>
      <c r="Y324" s="271"/>
      <c r="Z324" s="271"/>
      <c r="AB324" s="273" t="str">
        <f t="shared" ref="AB324:AB355" si="53">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51"/>
        <v/>
      </c>
      <c r="T325" s="222" t="str">
        <f ca="1">IF(B325="","",IF(ISERROR(MATCH($J325,SorP!$B$1:$B$6230,0)),"",INDIRECT("'SorP'!$A$"&amp;MATCH($J325,SorP!$B$1:$B$6230,0))))</f>
        <v/>
      </c>
      <c r="U325" s="238"/>
      <c r="V325" s="270" t="e">
        <f>IF(C325="",NA(),MATCH($B325&amp;$C325,'Smelter Look-up'!$J:$J,0))</f>
        <v>#N/A</v>
      </c>
      <c r="W325" s="271"/>
      <c r="X325" s="271">
        <f t="shared" ca="1" si="52"/>
        <v>0</v>
      </c>
      <c r="Y325" s="271"/>
      <c r="Z325" s="271"/>
      <c r="AB325" s="273" t="str">
        <f t="shared" si="53"/>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51"/>
        <v/>
      </c>
      <c r="T326" s="222" t="str">
        <f ca="1">IF(B326="","",IF(ISERROR(MATCH($J326,SorP!$B$1:$B$6230,0)),"",INDIRECT("'SorP'!$A$"&amp;MATCH($J326,SorP!$B$1:$B$6230,0))))</f>
        <v/>
      </c>
      <c r="U326" s="238"/>
      <c r="V326" s="270" t="e">
        <f>IF(C326="",NA(),MATCH($B326&amp;$C326,'Smelter Look-up'!$J:$J,0))</f>
        <v>#N/A</v>
      </c>
      <c r="W326" s="271"/>
      <c r="X326" s="271">
        <f t="shared" ca="1" si="52"/>
        <v>0</v>
      </c>
      <c r="Y326" s="271"/>
      <c r="Z326" s="271"/>
      <c r="AB326" s="273" t="str">
        <f t="shared" si="53"/>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51"/>
        <v/>
      </c>
      <c r="T327" s="222" t="str">
        <f ca="1">IF(B327="","",IF(ISERROR(MATCH($J327,SorP!$B$1:$B$6230,0)),"",INDIRECT("'SorP'!$A$"&amp;MATCH($J327,SorP!$B$1:$B$6230,0))))</f>
        <v/>
      </c>
      <c r="U327" s="238"/>
      <c r="V327" s="270" t="e">
        <f>IF(C327="",NA(),MATCH($B327&amp;$C327,'Smelter Look-up'!$J:$J,0))</f>
        <v>#N/A</v>
      </c>
      <c r="W327" s="271"/>
      <c r="X327" s="271">
        <f t="shared" ca="1" si="52"/>
        <v>0</v>
      </c>
      <c r="Y327" s="271"/>
      <c r="Z327" s="271"/>
      <c r="AB327" s="273" t="str">
        <f t="shared" si="53"/>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51"/>
        <v/>
      </c>
      <c r="T328" s="222" t="str">
        <f ca="1">IF(B328="","",IF(ISERROR(MATCH($J328,SorP!$B$1:$B$6230,0)),"",INDIRECT("'SorP'!$A$"&amp;MATCH($J328,SorP!$B$1:$B$6230,0))))</f>
        <v/>
      </c>
      <c r="U328" s="238"/>
      <c r="V328" s="270" t="e">
        <f>IF(C328="",NA(),MATCH($B328&amp;$C328,'Smelter Look-up'!$J:$J,0))</f>
        <v>#N/A</v>
      </c>
      <c r="W328" s="271"/>
      <c r="X328" s="271">
        <f t="shared" ca="1" si="52"/>
        <v>0</v>
      </c>
      <c r="Y328" s="271"/>
      <c r="Z328" s="271"/>
      <c r="AB328" s="273" t="str">
        <f t="shared" si="53"/>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4">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5">IF(AND(C356="Smelter not listed",OR(LEN(D356)=0,LEN(E356)=0)),1,0)</f>
        <v>0</v>
      </c>
      <c r="Y356" s="271"/>
      <c r="Z356" s="271"/>
      <c r="AB356" s="273" t="str">
        <f t="shared" ref="AB356:AB386" si="56">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8">IF(AND(C387="Smelter not listed",OR(LEN(D387)=0,LEN(E387)=0)),1,0)</f>
        <v>0</v>
      </c>
      <c r="Y387" s="271"/>
      <c r="Z387" s="271"/>
      <c r="AB387" s="273" t="str">
        <f t="shared" ref="AB387" si="59">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60">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61">IF(AND(C388="Smelter not listed",OR(LEN(D388)=0,LEN(E388)=0)),1,0)</f>
        <v>0</v>
      </c>
      <c r="Y388" s="271"/>
      <c r="Z388" s="271"/>
      <c r="AB388" s="273" t="str">
        <f t="shared" ref="AB388:AB419" si="62">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60"/>
        <v/>
      </c>
      <c r="T389" s="222" t="str">
        <f ca="1">IF(B389="","",IF(ISERROR(MATCH($J389,SorP!$B$1:$B$6230,0)),"",INDIRECT("'SorP'!$A$"&amp;MATCH($J389,SorP!$B$1:$B$6230,0))))</f>
        <v/>
      </c>
      <c r="U389" s="238"/>
      <c r="V389" s="270" t="e">
        <f>IF(C389="",NA(),MATCH($B389&amp;$C389,'Smelter Look-up'!$J:$J,0))</f>
        <v>#N/A</v>
      </c>
      <c r="W389" s="271"/>
      <c r="X389" s="271">
        <f t="shared" ca="1" si="61"/>
        <v>0</v>
      </c>
      <c r="Y389" s="271"/>
      <c r="Z389" s="271"/>
      <c r="AB389" s="273" t="str">
        <f t="shared" si="62"/>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60"/>
        <v/>
      </c>
      <c r="T390" s="222" t="str">
        <f ca="1">IF(B390="","",IF(ISERROR(MATCH($J390,SorP!$B$1:$B$6230,0)),"",INDIRECT("'SorP'!$A$"&amp;MATCH($J390,SorP!$B$1:$B$6230,0))))</f>
        <v/>
      </c>
      <c r="U390" s="238"/>
      <c r="V390" s="270" t="e">
        <f>IF(C390="",NA(),MATCH($B390&amp;$C390,'Smelter Look-up'!$J:$J,0))</f>
        <v>#N/A</v>
      </c>
      <c r="W390" s="271"/>
      <c r="X390" s="271">
        <f t="shared" ca="1" si="61"/>
        <v>0</v>
      </c>
      <c r="Y390" s="271"/>
      <c r="Z390" s="271"/>
      <c r="AB390" s="273" t="str">
        <f t="shared" si="62"/>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60"/>
        <v/>
      </c>
      <c r="T391" s="222" t="str">
        <f ca="1">IF(B391="","",IF(ISERROR(MATCH($J391,SorP!$B$1:$B$6230,0)),"",INDIRECT("'SorP'!$A$"&amp;MATCH($J391,SorP!$B$1:$B$6230,0))))</f>
        <v/>
      </c>
      <c r="U391" s="238"/>
      <c r="V391" s="270" t="e">
        <f>IF(C391="",NA(),MATCH($B391&amp;$C391,'Smelter Look-up'!$J:$J,0))</f>
        <v>#N/A</v>
      </c>
      <c r="W391" s="271"/>
      <c r="X391" s="271">
        <f t="shared" ca="1" si="61"/>
        <v>0</v>
      </c>
      <c r="Y391" s="271"/>
      <c r="Z391" s="271"/>
      <c r="AB391" s="273" t="str">
        <f t="shared" si="62"/>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60"/>
        <v/>
      </c>
      <c r="T392" s="222" t="str">
        <f ca="1">IF(B392="","",IF(ISERROR(MATCH($J392,SorP!$B$1:$B$6230,0)),"",INDIRECT("'SorP'!$A$"&amp;MATCH($J392,SorP!$B$1:$B$6230,0))))</f>
        <v/>
      </c>
      <c r="U392" s="238"/>
      <c r="V392" s="270" t="e">
        <f>IF(C392="",NA(),MATCH($B392&amp;$C392,'Smelter Look-up'!$J:$J,0))</f>
        <v>#N/A</v>
      </c>
      <c r="W392" s="271"/>
      <c r="X392" s="271">
        <f t="shared" ca="1" si="61"/>
        <v>0</v>
      </c>
      <c r="Y392" s="271"/>
      <c r="Z392" s="271"/>
      <c r="AB392" s="273" t="str">
        <f t="shared" si="62"/>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3">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4">IF(AND(C420="Smelter not listed",OR(LEN(D420)=0,LEN(E420)=0)),1,0)</f>
        <v>0</v>
      </c>
      <c r="Y420" s="271"/>
      <c r="Z420" s="271"/>
      <c r="AB420" s="273" t="str">
        <f t="shared" ref="AB420:AB450" si="65">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7">IF(AND(C451="Smelter not listed",OR(LEN(D451)=0,LEN(E451)=0)),1,0)</f>
        <v>0</v>
      </c>
      <c r="Y451" s="271"/>
      <c r="Z451" s="271"/>
      <c r="AB451" s="273" t="str">
        <f t="shared" ref="AB451" si="68">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9">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70">IF(AND(C452="Smelter not listed",OR(LEN(D452)=0,LEN(E452)=0)),1,0)</f>
        <v>0</v>
      </c>
      <c r="Y452" s="271"/>
      <c r="Z452" s="271"/>
      <c r="AB452" s="273" t="str">
        <f t="shared" ref="AB452:AB483" si="71">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ca="1" si="70"/>
        <v>0</v>
      </c>
      <c r="Y453" s="271"/>
      <c r="Z453" s="271"/>
      <c r="AB453" s="273" t="str">
        <f t="shared" si="71"/>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ca="1" si="70"/>
        <v>0</v>
      </c>
      <c r="Y454" s="271"/>
      <c r="Z454" s="271"/>
      <c r="AB454" s="273" t="str">
        <f t="shared" si="71"/>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ca="1" si="70"/>
        <v>0</v>
      </c>
      <c r="Y455" s="271"/>
      <c r="Z455" s="271"/>
      <c r="AB455" s="273" t="str">
        <f t="shared" si="71"/>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ca="1" si="70"/>
        <v>0</v>
      </c>
      <c r="Y456" s="271"/>
      <c r="Z456" s="271"/>
      <c r="AB456" s="273" t="str">
        <f t="shared" si="71"/>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72">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3">IF(AND(C484="Smelter not listed",OR(LEN(D484)=0,LEN(E484)=0)),1,0)</f>
        <v>0</v>
      </c>
      <c r="Y484" s="271"/>
      <c r="Z484" s="271"/>
      <c r="AB484" s="273" t="str">
        <f t="shared" ref="AB484:AB514" si="74">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6">IF(AND(C515="Smelter not listed",OR(LEN(D515)=0,LEN(E515)=0)),1,0)</f>
        <v>0</v>
      </c>
      <c r="Y515" s="271"/>
      <c r="Z515" s="271"/>
      <c r="AB515" s="273" t="str">
        <f t="shared" ref="AB515" si="77">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8">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9">IF(AND(C516="Smelter not listed",OR(LEN(D516)=0,LEN(E516)=0)),1,0)</f>
        <v>0</v>
      </c>
      <c r="Y516" s="271"/>
      <c r="Z516" s="271"/>
      <c r="AB516" s="273" t="str">
        <f t="shared" ref="AB516:AB547" si="80">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81">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82">IF(AND(C548="Smelter not listed",OR(LEN(D548)=0,LEN(E548)=0)),1,0)</f>
        <v>0</v>
      </c>
      <c r="Y548" s="271"/>
      <c r="Z548" s="271"/>
      <c r="AB548" s="273" t="str">
        <f t="shared" ref="AB548:AB578" si="83">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1"/>
        <v/>
      </c>
      <c r="T549" s="222" t="str">
        <f ca="1">IF(B549="","",IF(ISERROR(MATCH($J549,SorP!$B$1:$B$6230,0)),"",INDIRECT("'SorP'!$A$"&amp;MATCH($J549,SorP!$B$1:$B$6230,0))))</f>
        <v/>
      </c>
      <c r="U549" s="238"/>
      <c r="V549" s="270" t="e">
        <f>IF(C549="",NA(),MATCH($B549&amp;$C549,'Smelter Look-up'!$J:$J,0))</f>
        <v>#N/A</v>
      </c>
      <c r="W549" s="271"/>
      <c r="X549" s="271">
        <f t="shared" ca="1" si="82"/>
        <v>0</v>
      </c>
      <c r="Y549" s="271"/>
      <c r="Z549" s="271"/>
      <c r="AB549" s="273" t="str">
        <f t="shared" si="83"/>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1"/>
        <v/>
      </c>
      <c r="T550" s="222" t="str">
        <f ca="1">IF(B550="","",IF(ISERROR(MATCH($J550,SorP!$B$1:$B$6230,0)),"",INDIRECT("'SorP'!$A$"&amp;MATCH($J550,SorP!$B$1:$B$6230,0))))</f>
        <v/>
      </c>
      <c r="U550" s="238"/>
      <c r="V550" s="270" t="e">
        <f>IF(C550="",NA(),MATCH($B550&amp;$C550,'Smelter Look-up'!$J:$J,0))</f>
        <v>#N/A</v>
      </c>
      <c r="W550" s="271"/>
      <c r="X550" s="271">
        <f t="shared" ca="1" si="82"/>
        <v>0</v>
      </c>
      <c r="Y550" s="271"/>
      <c r="Z550" s="271"/>
      <c r="AB550" s="273" t="str">
        <f t="shared" si="83"/>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1"/>
        <v/>
      </c>
      <c r="T551" s="222" t="str">
        <f ca="1">IF(B551="","",IF(ISERROR(MATCH($J551,SorP!$B$1:$B$6230,0)),"",INDIRECT("'SorP'!$A$"&amp;MATCH($J551,SorP!$B$1:$B$6230,0))))</f>
        <v/>
      </c>
      <c r="U551" s="238"/>
      <c r="V551" s="270" t="e">
        <f>IF(C551="",NA(),MATCH($B551&amp;$C551,'Smelter Look-up'!$J:$J,0))</f>
        <v>#N/A</v>
      </c>
      <c r="W551" s="271"/>
      <c r="X551" s="271">
        <f t="shared" ca="1" si="82"/>
        <v>0</v>
      </c>
      <c r="Y551" s="271"/>
      <c r="Z551" s="271"/>
      <c r="AB551" s="273" t="str">
        <f t="shared" si="8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1"/>
        <v/>
      </c>
      <c r="T552" s="222" t="str">
        <f ca="1">IF(B552="","",IF(ISERROR(MATCH($J552,SorP!$B$1:$B$6230,0)),"",INDIRECT("'SorP'!$A$"&amp;MATCH($J552,SorP!$B$1:$B$6230,0))))</f>
        <v/>
      </c>
      <c r="U552" s="238"/>
      <c r="V552" s="270" t="e">
        <f>IF(C552="",NA(),MATCH($B552&amp;$C552,'Smelter Look-up'!$J:$J,0))</f>
        <v>#N/A</v>
      </c>
      <c r="W552" s="271"/>
      <c r="X552" s="271">
        <f t="shared" ca="1" si="82"/>
        <v>0</v>
      </c>
      <c r="Y552" s="271"/>
      <c r="Z552" s="271"/>
      <c r="AB552" s="273" t="str">
        <f t="shared" si="8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1"/>
        <v/>
      </c>
      <c r="T553" s="222" t="str">
        <f ca="1">IF(B553="","",IF(ISERROR(MATCH($J553,SorP!$B$1:$B$6230,0)),"",INDIRECT("'SorP'!$A$"&amp;MATCH($J553,SorP!$B$1:$B$6230,0))))</f>
        <v/>
      </c>
      <c r="U553" s="238"/>
      <c r="V553" s="270" t="e">
        <f>IF(C553="",NA(),MATCH($B553&amp;$C553,'Smelter Look-up'!$J:$J,0))</f>
        <v>#N/A</v>
      </c>
      <c r="W553" s="271"/>
      <c r="X553" s="271">
        <f t="shared" ca="1" si="82"/>
        <v>0</v>
      </c>
      <c r="Y553" s="271"/>
      <c r="Z553" s="271"/>
      <c r="AB553" s="273" t="str">
        <f t="shared" si="8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1"/>
        <v/>
      </c>
      <c r="T554" s="222" t="str">
        <f ca="1">IF(B554="","",IF(ISERROR(MATCH($J554,SorP!$B$1:$B$6230,0)),"",INDIRECT("'SorP'!$A$"&amp;MATCH($J554,SorP!$B$1:$B$6230,0))))</f>
        <v/>
      </c>
      <c r="U554" s="238"/>
      <c r="V554" s="270" t="e">
        <f>IF(C554="",NA(),MATCH($B554&amp;$C554,'Smelter Look-up'!$J:$J,0))</f>
        <v>#N/A</v>
      </c>
      <c r="W554" s="271"/>
      <c r="X554" s="271">
        <f t="shared" ca="1" si="82"/>
        <v>0</v>
      </c>
      <c r="Y554" s="271"/>
      <c r="Z554" s="271"/>
      <c r="AB554" s="273" t="str">
        <f t="shared" si="8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1"/>
        <v/>
      </c>
      <c r="T555" s="222" t="str">
        <f ca="1">IF(B555="","",IF(ISERROR(MATCH($J555,SorP!$B$1:$B$6230,0)),"",INDIRECT("'SorP'!$A$"&amp;MATCH($J555,SorP!$B$1:$B$6230,0))))</f>
        <v/>
      </c>
      <c r="U555" s="238"/>
      <c r="V555" s="270" t="e">
        <f>IF(C555="",NA(),MATCH($B555&amp;$C555,'Smelter Look-up'!$J:$J,0))</f>
        <v>#N/A</v>
      </c>
      <c r="W555" s="271"/>
      <c r="X555" s="271">
        <f t="shared" ca="1" si="82"/>
        <v>0</v>
      </c>
      <c r="Y555" s="271"/>
      <c r="Z555" s="271"/>
      <c r="AB555" s="273" t="str">
        <f t="shared" si="8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1"/>
        <v/>
      </c>
      <c r="T556" s="222" t="str">
        <f ca="1">IF(B556="","",IF(ISERROR(MATCH($J556,SorP!$B$1:$B$6230,0)),"",INDIRECT("'SorP'!$A$"&amp;MATCH($J556,SorP!$B$1:$B$6230,0))))</f>
        <v/>
      </c>
      <c r="U556" s="238"/>
      <c r="V556" s="270" t="e">
        <f>IF(C556="",NA(),MATCH($B556&amp;$C556,'Smelter Look-up'!$J:$J,0))</f>
        <v>#N/A</v>
      </c>
      <c r="W556" s="271"/>
      <c r="X556" s="271">
        <f t="shared" ca="1" si="82"/>
        <v>0</v>
      </c>
      <c r="Y556" s="271"/>
      <c r="Z556" s="271"/>
      <c r="AB556" s="273" t="str">
        <f t="shared" si="8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1"/>
        <v/>
      </c>
      <c r="T557" s="222" t="str">
        <f ca="1">IF(B557="","",IF(ISERROR(MATCH($J557,SorP!$B$1:$B$6230,0)),"",INDIRECT("'SorP'!$A$"&amp;MATCH($J557,SorP!$B$1:$B$6230,0))))</f>
        <v/>
      </c>
      <c r="U557" s="238"/>
      <c r="V557" s="270" t="e">
        <f>IF(C557="",NA(),MATCH($B557&amp;$C557,'Smelter Look-up'!$J:$J,0))</f>
        <v>#N/A</v>
      </c>
      <c r="W557" s="271"/>
      <c r="X557" s="271">
        <f t="shared" ca="1" si="82"/>
        <v>0</v>
      </c>
      <c r="Y557" s="271"/>
      <c r="Z557" s="271"/>
      <c r="AB557" s="273" t="str">
        <f t="shared" si="8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1"/>
        <v/>
      </c>
      <c r="T558" s="222" t="str">
        <f ca="1">IF(B558="","",IF(ISERROR(MATCH($J558,SorP!$B$1:$B$6230,0)),"",INDIRECT("'SorP'!$A$"&amp;MATCH($J558,SorP!$B$1:$B$6230,0))))</f>
        <v/>
      </c>
      <c r="U558" s="238"/>
      <c r="V558" s="270" t="e">
        <f>IF(C558="",NA(),MATCH($B558&amp;$C558,'Smelter Look-up'!$J:$J,0))</f>
        <v>#N/A</v>
      </c>
      <c r="W558" s="271"/>
      <c r="X558" s="271">
        <f t="shared" ca="1" si="82"/>
        <v>0</v>
      </c>
      <c r="Y558" s="271"/>
      <c r="Z558" s="271"/>
      <c r="AB558" s="273" t="str">
        <f t="shared" si="8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1"/>
        <v/>
      </c>
      <c r="T559" s="222" t="str">
        <f ca="1">IF(B559="","",IF(ISERROR(MATCH($J559,SorP!$B$1:$B$6230,0)),"",INDIRECT("'SorP'!$A$"&amp;MATCH($J559,SorP!$B$1:$B$6230,0))))</f>
        <v/>
      </c>
      <c r="U559" s="238"/>
      <c r="V559" s="270" t="e">
        <f>IF(C559="",NA(),MATCH($B559&amp;$C559,'Smelter Look-up'!$J:$J,0))</f>
        <v>#N/A</v>
      </c>
      <c r="W559" s="271"/>
      <c r="X559" s="271">
        <f t="shared" ca="1" si="82"/>
        <v>0</v>
      </c>
      <c r="Y559" s="271"/>
      <c r="Z559" s="271"/>
      <c r="AB559" s="273" t="str">
        <f t="shared" si="8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1"/>
        <v/>
      </c>
      <c r="T560" s="222" t="str">
        <f ca="1">IF(B560="","",IF(ISERROR(MATCH($J560,SorP!$B$1:$B$6230,0)),"",INDIRECT("'SorP'!$A$"&amp;MATCH($J560,SorP!$B$1:$B$6230,0))))</f>
        <v/>
      </c>
      <c r="U560" s="238"/>
      <c r="V560" s="270" t="e">
        <f>IF(C560="",NA(),MATCH($B560&amp;$C560,'Smelter Look-up'!$J:$J,0))</f>
        <v>#N/A</v>
      </c>
      <c r="W560" s="271"/>
      <c r="X560" s="271">
        <f t="shared" ca="1" si="82"/>
        <v>0</v>
      </c>
      <c r="Y560" s="271"/>
      <c r="Z560" s="271"/>
      <c r="AB560" s="273" t="str">
        <f t="shared" si="8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1"/>
        <v/>
      </c>
      <c r="T561" s="222" t="str">
        <f ca="1">IF(B561="","",IF(ISERROR(MATCH($J561,SorP!$B$1:$B$6230,0)),"",INDIRECT("'SorP'!$A$"&amp;MATCH($J561,SorP!$B$1:$B$6230,0))))</f>
        <v/>
      </c>
      <c r="U561" s="238"/>
      <c r="V561" s="270" t="e">
        <f>IF(C561="",NA(),MATCH($B561&amp;$C561,'Smelter Look-up'!$J:$J,0))</f>
        <v>#N/A</v>
      </c>
      <c r="W561" s="271"/>
      <c r="X561" s="271">
        <f t="shared" ca="1" si="82"/>
        <v>0</v>
      </c>
      <c r="Y561" s="271"/>
      <c r="Z561" s="271"/>
      <c r="AB561" s="273" t="str">
        <f t="shared" si="8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1"/>
        <v/>
      </c>
      <c r="T562" s="222" t="str">
        <f ca="1">IF(B562="","",IF(ISERROR(MATCH($J562,SorP!$B$1:$B$6230,0)),"",INDIRECT("'SorP'!$A$"&amp;MATCH($J562,SorP!$B$1:$B$6230,0))))</f>
        <v/>
      </c>
      <c r="U562" s="238"/>
      <c r="V562" s="270" t="e">
        <f>IF(C562="",NA(),MATCH($B562&amp;$C562,'Smelter Look-up'!$J:$J,0))</f>
        <v>#N/A</v>
      </c>
      <c r="W562" s="271"/>
      <c r="X562" s="271">
        <f t="shared" ca="1" si="82"/>
        <v>0</v>
      </c>
      <c r="Y562" s="271"/>
      <c r="Z562" s="271"/>
      <c r="AB562" s="273" t="str">
        <f t="shared" si="8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4">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5">IF(AND(C579="Smelter not listed",OR(LEN(D579)=0,LEN(E579)=0)),1,0)</f>
        <v>0</v>
      </c>
      <c r="Y579" s="271"/>
      <c r="Z579" s="271"/>
      <c r="AB579" s="273" t="str">
        <f t="shared" ref="AB579" si="86">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8">IF(AND(C584="Smelter not listed",OR(LEN(D584)=0,LEN(E584)=0)),1,0)</f>
        <v>0</v>
      </c>
      <c r="Y584" s="271"/>
      <c r="Z584" s="271"/>
      <c r="AB584" s="273" t="str">
        <f t="shared" ref="AB584" si="89">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90">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91">IF(AND(C585="Smelter not listed",OR(LEN(D585)=0,LEN(E585)=0)),1,0)</f>
        <v>0</v>
      </c>
      <c r="Y585" s="271"/>
      <c r="Z585" s="271"/>
      <c r="AB585" s="273" t="str">
        <f t="shared" ref="AB585:AB632" si="92">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90"/>
        <v/>
      </c>
      <c r="T586" s="222" t="str">
        <f ca="1">IF(B586="","",IF(ISERROR(MATCH($J586,SorP!$B$1:$B$6230,0)),"",INDIRECT("'SorP'!$A$"&amp;MATCH($J586,SorP!$B$1:$B$6230,0))))</f>
        <v/>
      </c>
      <c r="U586" s="238"/>
      <c r="V586" s="270" t="e">
        <f>IF(C586="",NA(),MATCH($B586&amp;$C586,'Smelter Look-up'!$J:$J,0))</f>
        <v>#N/A</v>
      </c>
      <c r="W586" s="271"/>
      <c r="X586" s="271">
        <f t="shared" ca="1" si="91"/>
        <v>0</v>
      </c>
      <c r="Y586" s="271"/>
      <c r="Z586" s="271"/>
      <c r="AB586" s="273" t="str">
        <f t="shared" si="92"/>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90"/>
        <v/>
      </c>
      <c r="T587" s="222" t="str">
        <f ca="1">IF(B587="","",IF(ISERROR(MATCH($J587,SorP!$B$1:$B$6230,0)),"",INDIRECT("'SorP'!$A$"&amp;MATCH($J587,SorP!$B$1:$B$6230,0))))</f>
        <v/>
      </c>
      <c r="U587" s="238"/>
      <c r="V587" s="270" t="e">
        <f>IF(C587="",NA(),MATCH($B587&amp;$C587,'Smelter Look-up'!$J:$J,0))</f>
        <v>#N/A</v>
      </c>
      <c r="W587" s="271"/>
      <c r="X587" s="271">
        <f t="shared" ca="1" si="91"/>
        <v>0</v>
      </c>
      <c r="Y587" s="271"/>
      <c r="Z587" s="271"/>
      <c r="AB587" s="273" t="str">
        <f t="shared" si="92"/>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90"/>
        <v/>
      </c>
      <c r="T588" s="222" t="str">
        <f ca="1">IF(B588="","",IF(ISERROR(MATCH($J588,SorP!$B$1:$B$6230,0)),"",INDIRECT("'SorP'!$A$"&amp;MATCH($J588,SorP!$B$1:$B$6230,0))))</f>
        <v/>
      </c>
      <c r="U588" s="238"/>
      <c r="V588" s="270" t="e">
        <f>IF(C588="",NA(),MATCH($B588&amp;$C588,'Smelter Look-up'!$J:$J,0))</f>
        <v>#N/A</v>
      </c>
      <c r="W588" s="271"/>
      <c r="X588" s="271">
        <f t="shared" ca="1" si="91"/>
        <v>0</v>
      </c>
      <c r="Y588" s="271"/>
      <c r="Z588" s="271"/>
      <c r="AB588" s="273" t="str">
        <f t="shared" si="92"/>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90"/>
        <v/>
      </c>
      <c r="T589" s="222" t="str">
        <f ca="1">IF(B589="","",IF(ISERROR(MATCH($J589,SorP!$B$1:$B$6230,0)),"",INDIRECT("'SorP'!$A$"&amp;MATCH($J589,SorP!$B$1:$B$6230,0))))</f>
        <v/>
      </c>
      <c r="U589" s="238"/>
      <c r="V589" s="270" t="e">
        <f>IF(C589="",NA(),MATCH($B589&amp;$C589,'Smelter Look-up'!$J:$J,0))</f>
        <v>#N/A</v>
      </c>
      <c r="W589" s="271"/>
      <c r="X589" s="271">
        <f t="shared" ca="1" si="91"/>
        <v>0</v>
      </c>
      <c r="Y589" s="271"/>
      <c r="Z589" s="271"/>
      <c r="AB589" s="273" t="str">
        <f t="shared" si="92"/>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0"/>
        <v/>
      </c>
      <c r="T590" s="222" t="str">
        <f ca="1">IF(B590="","",IF(ISERROR(MATCH($J590,SorP!$B$1:$B$6230,0)),"",INDIRECT("'SorP'!$A$"&amp;MATCH($J590,SorP!$B$1:$B$6230,0))))</f>
        <v/>
      </c>
      <c r="U590" s="238"/>
      <c r="V590" s="270" t="e">
        <f>IF(C590="",NA(),MATCH($B590&amp;$C590,'Smelter Look-up'!$J:$J,0))</f>
        <v>#N/A</v>
      </c>
      <c r="W590" s="271"/>
      <c r="X590" s="271">
        <f t="shared" ca="1" si="91"/>
        <v>0</v>
      </c>
      <c r="Y590" s="271"/>
      <c r="Z590" s="271"/>
      <c r="AB590" s="273" t="str">
        <f t="shared" si="92"/>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0"/>
        <v/>
      </c>
      <c r="T591" s="222" t="str">
        <f ca="1">IF(B591="","",IF(ISERROR(MATCH($J591,SorP!$B$1:$B$6230,0)),"",INDIRECT("'SorP'!$A$"&amp;MATCH($J591,SorP!$B$1:$B$6230,0))))</f>
        <v/>
      </c>
      <c r="U591" s="238"/>
      <c r="V591" s="270" t="e">
        <f>IF(C591="",NA(),MATCH($B591&amp;$C591,'Smelter Look-up'!$J:$J,0))</f>
        <v>#N/A</v>
      </c>
      <c r="W591" s="271"/>
      <c r="X591" s="271">
        <f t="shared" ca="1" si="91"/>
        <v>0</v>
      </c>
      <c r="Y591" s="271"/>
      <c r="Z591" s="271"/>
      <c r="AB591" s="273" t="str">
        <f t="shared" si="92"/>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0"/>
        <v/>
      </c>
      <c r="T592" s="222" t="str">
        <f ca="1">IF(B592="","",IF(ISERROR(MATCH($J592,SorP!$B$1:$B$6230,0)),"",INDIRECT("'SorP'!$A$"&amp;MATCH($J592,SorP!$B$1:$B$6230,0))))</f>
        <v/>
      </c>
      <c r="U592" s="238"/>
      <c r="V592" s="270" t="e">
        <f>IF(C592="",NA(),MATCH($B592&amp;$C592,'Smelter Look-up'!$J:$J,0))</f>
        <v>#N/A</v>
      </c>
      <c r="W592" s="271"/>
      <c r="X592" s="271">
        <f t="shared" ca="1" si="91"/>
        <v>0</v>
      </c>
      <c r="Y592" s="271"/>
      <c r="Z592" s="271"/>
      <c r="AB592" s="273" t="str">
        <f t="shared" si="92"/>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0"/>
        <v/>
      </c>
      <c r="T593" s="222" t="str">
        <f ca="1">IF(B593="","",IF(ISERROR(MATCH($J593,SorP!$B$1:$B$6230,0)),"",INDIRECT("'SorP'!$A$"&amp;MATCH($J593,SorP!$B$1:$B$6230,0))))</f>
        <v/>
      </c>
      <c r="U593" s="238"/>
      <c r="V593" s="270" t="e">
        <f>IF(C593="",NA(),MATCH($B593&amp;$C593,'Smelter Look-up'!$J:$J,0))</f>
        <v>#N/A</v>
      </c>
      <c r="W593" s="271"/>
      <c r="X593" s="271">
        <f t="shared" ca="1" si="91"/>
        <v>0</v>
      </c>
      <c r="Y593" s="271"/>
      <c r="Z593" s="271"/>
      <c r="AB593" s="273" t="str">
        <f t="shared" si="92"/>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0"/>
        <v/>
      </c>
      <c r="T594" s="222" t="str">
        <f ca="1">IF(B594="","",IF(ISERROR(MATCH($J594,SorP!$B$1:$B$6230,0)),"",INDIRECT("'SorP'!$A$"&amp;MATCH($J594,SorP!$B$1:$B$6230,0))))</f>
        <v/>
      </c>
      <c r="U594" s="238"/>
      <c r="V594" s="270" t="e">
        <f>IF(C594="",NA(),MATCH($B594&amp;$C594,'Smelter Look-up'!$J:$J,0))</f>
        <v>#N/A</v>
      </c>
      <c r="W594" s="271"/>
      <c r="X594" s="271">
        <f t="shared" ca="1" si="91"/>
        <v>0</v>
      </c>
      <c r="Y594" s="271"/>
      <c r="Z594" s="271"/>
      <c r="AB594" s="273" t="str">
        <f t="shared" si="92"/>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0"/>
        <v/>
      </c>
      <c r="T595" s="222" t="str">
        <f ca="1">IF(B595="","",IF(ISERROR(MATCH($J595,SorP!$B$1:$B$6230,0)),"",INDIRECT("'SorP'!$A$"&amp;MATCH($J595,SorP!$B$1:$B$6230,0))))</f>
        <v/>
      </c>
      <c r="U595" s="238"/>
      <c r="V595" s="270" t="e">
        <f>IF(C595="",NA(),MATCH($B595&amp;$C595,'Smelter Look-up'!$J:$J,0))</f>
        <v>#N/A</v>
      </c>
      <c r="W595" s="271"/>
      <c r="X595" s="271">
        <f t="shared" ca="1" si="91"/>
        <v>0</v>
      </c>
      <c r="Y595" s="271"/>
      <c r="Z595" s="271"/>
      <c r="AB595" s="273" t="str">
        <f t="shared" si="92"/>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0"/>
        <v/>
      </c>
      <c r="T596" s="222" t="str">
        <f ca="1">IF(B596="","",IF(ISERROR(MATCH($J596,SorP!$B$1:$B$6230,0)),"",INDIRECT("'SorP'!$A$"&amp;MATCH($J596,SorP!$B$1:$B$6230,0))))</f>
        <v/>
      </c>
      <c r="U596" s="238"/>
      <c r="V596" s="270" t="e">
        <f>IF(C596="",NA(),MATCH($B596&amp;$C596,'Smelter Look-up'!$J:$J,0))</f>
        <v>#N/A</v>
      </c>
      <c r="W596" s="271"/>
      <c r="X596" s="271">
        <f t="shared" ca="1" si="91"/>
        <v>0</v>
      </c>
      <c r="Y596" s="271"/>
      <c r="Z596" s="271"/>
      <c r="AB596" s="273" t="str">
        <f t="shared" si="92"/>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0"/>
        <v/>
      </c>
      <c r="T597" s="222" t="str">
        <f ca="1">IF(B597="","",IF(ISERROR(MATCH($J597,SorP!$B$1:$B$6230,0)),"",INDIRECT("'SorP'!$A$"&amp;MATCH($J597,SorP!$B$1:$B$6230,0))))</f>
        <v/>
      </c>
      <c r="U597" s="238"/>
      <c r="V597" s="270" t="e">
        <f>IF(C597="",NA(),MATCH($B597&amp;$C597,'Smelter Look-up'!$J:$J,0))</f>
        <v>#N/A</v>
      </c>
      <c r="W597" s="271"/>
      <c r="X597" s="271">
        <f t="shared" ca="1" si="91"/>
        <v>0</v>
      </c>
      <c r="Y597" s="271"/>
      <c r="Z597" s="271"/>
      <c r="AB597" s="273" t="str">
        <f t="shared" si="92"/>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0"/>
        <v/>
      </c>
      <c r="T598" s="222" t="str">
        <f ca="1">IF(B598="","",IF(ISERROR(MATCH($J598,SorP!$B$1:$B$6230,0)),"",INDIRECT("'SorP'!$A$"&amp;MATCH($J598,SorP!$B$1:$B$6230,0))))</f>
        <v/>
      </c>
      <c r="U598" s="238"/>
      <c r="V598" s="270" t="e">
        <f>IF(C598="",NA(),MATCH($B598&amp;$C598,'Smelter Look-up'!$J:$J,0))</f>
        <v>#N/A</v>
      </c>
      <c r="W598" s="271"/>
      <c r="X598" s="271">
        <f t="shared" ca="1" si="91"/>
        <v>0</v>
      </c>
      <c r="Y598" s="271"/>
      <c r="Z598" s="271"/>
      <c r="AB598" s="273" t="str">
        <f t="shared" si="92"/>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0"/>
        <v/>
      </c>
      <c r="T599" s="222" t="str">
        <f ca="1">IF(B599="","",IF(ISERROR(MATCH($J599,SorP!$B$1:$B$6230,0)),"",INDIRECT("'SorP'!$A$"&amp;MATCH($J599,SorP!$B$1:$B$6230,0))))</f>
        <v/>
      </c>
      <c r="U599" s="238"/>
      <c r="V599" s="270" t="e">
        <f>IF(C599="",NA(),MATCH($B599&amp;$C599,'Smelter Look-up'!$J:$J,0))</f>
        <v>#N/A</v>
      </c>
      <c r="W599" s="271"/>
      <c r="X599" s="271">
        <f t="shared" ca="1" si="91"/>
        <v>0</v>
      </c>
      <c r="Y599" s="271"/>
      <c r="Z599" s="271"/>
      <c r="AB599" s="273" t="str">
        <f t="shared" si="92"/>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0"/>
        <v/>
      </c>
      <c r="T600" s="222" t="str">
        <f ca="1">IF(B600="","",IF(ISERROR(MATCH($J600,SorP!$B$1:$B$6230,0)),"",INDIRECT("'SorP'!$A$"&amp;MATCH($J600,SorP!$B$1:$B$6230,0))))</f>
        <v/>
      </c>
      <c r="U600" s="238"/>
      <c r="V600" s="270" t="e">
        <f>IF(C600="",NA(),MATCH($B600&amp;$C600,'Smelter Look-up'!$J:$J,0))</f>
        <v>#N/A</v>
      </c>
      <c r="W600" s="271"/>
      <c r="X600" s="271">
        <f t="shared" ca="1" si="91"/>
        <v>0</v>
      </c>
      <c r="Y600" s="271"/>
      <c r="Z600" s="271"/>
      <c r="AB600" s="273" t="str">
        <f t="shared" si="92"/>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0"/>
        <v/>
      </c>
      <c r="T601" s="222" t="str">
        <f ca="1">IF(B601="","",IF(ISERROR(MATCH($J601,SorP!$B$1:$B$6230,0)),"",INDIRECT("'SorP'!$A$"&amp;MATCH($J601,SorP!$B$1:$B$6230,0))))</f>
        <v/>
      </c>
      <c r="U601" s="238"/>
      <c r="V601" s="270" t="e">
        <f>IF(C601="",NA(),MATCH($B601&amp;$C601,'Smelter Look-up'!$J:$J,0))</f>
        <v>#N/A</v>
      </c>
      <c r="W601" s="271"/>
      <c r="X601" s="271">
        <f t="shared" ca="1" si="91"/>
        <v>0</v>
      </c>
      <c r="Y601" s="271"/>
      <c r="Z601" s="271"/>
      <c r="AB601" s="273" t="str">
        <f t="shared" si="92"/>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0"/>
        <v/>
      </c>
      <c r="T602" s="222" t="str">
        <f ca="1">IF(B602="","",IF(ISERROR(MATCH($J602,SorP!$B$1:$B$6230,0)),"",INDIRECT("'SorP'!$A$"&amp;MATCH($J602,SorP!$B$1:$B$6230,0))))</f>
        <v/>
      </c>
      <c r="U602" s="238"/>
      <c r="V602" s="270" t="e">
        <f>IF(C602="",NA(),MATCH($B602&amp;$C602,'Smelter Look-up'!$J:$J,0))</f>
        <v>#N/A</v>
      </c>
      <c r="W602" s="271"/>
      <c r="X602" s="271">
        <f t="shared" ca="1" si="91"/>
        <v>0</v>
      </c>
      <c r="Y602" s="271"/>
      <c r="Z602" s="271"/>
      <c r="AB602" s="273" t="str">
        <f t="shared" si="92"/>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0"/>
        <v/>
      </c>
      <c r="T603" s="222" t="str">
        <f ca="1">IF(B603="","",IF(ISERROR(MATCH($J603,SorP!$B$1:$B$6230,0)),"",INDIRECT("'SorP'!$A$"&amp;MATCH($J603,SorP!$B$1:$B$6230,0))))</f>
        <v/>
      </c>
      <c r="U603" s="238"/>
      <c r="V603" s="270" t="e">
        <f>IF(C603="",NA(),MATCH($B603&amp;$C603,'Smelter Look-up'!$J:$J,0))</f>
        <v>#N/A</v>
      </c>
      <c r="W603" s="271"/>
      <c r="X603" s="271">
        <f t="shared" ca="1" si="91"/>
        <v>0</v>
      </c>
      <c r="Y603" s="271"/>
      <c r="Z603" s="271"/>
      <c r="AB603" s="273" t="str">
        <f t="shared" si="92"/>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0"/>
        <v/>
      </c>
      <c r="T604" s="222" t="str">
        <f ca="1">IF(B604="","",IF(ISERROR(MATCH($J604,SorP!$B$1:$B$6230,0)),"",INDIRECT("'SorP'!$A$"&amp;MATCH($J604,SorP!$B$1:$B$6230,0))))</f>
        <v/>
      </c>
      <c r="U604" s="238"/>
      <c r="V604" s="270" t="e">
        <f>IF(C604="",NA(),MATCH($B604&amp;$C604,'Smelter Look-up'!$J:$J,0))</f>
        <v>#N/A</v>
      </c>
      <c r="W604" s="271"/>
      <c r="X604" s="271">
        <f t="shared" ca="1" si="91"/>
        <v>0</v>
      </c>
      <c r="Y604" s="271"/>
      <c r="Z604" s="271"/>
      <c r="AB604" s="273" t="str">
        <f t="shared" si="92"/>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0"/>
        <v/>
      </c>
      <c r="T605" s="222" t="str">
        <f ca="1">IF(B605="","",IF(ISERROR(MATCH($J605,SorP!$B$1:$B$6230,0)),"",INDIRECT("'SorP'!$A$"&amp;MATCH($J605,SorP!$B$1:$B$6230,0))))</f>
        <v/>
      </c>
      <c r="U605" s="238"/>
      <c r="V605" s="270" t="e">
        <f>IF(C605="",NA(),MATCH($B605&amp;$C605,'Smelter Look-up'!$J:$J,0))</f>
        <v>#N/A</v>
      </c>
      <c r="W605" s="271"/>
      <c r="X605" s="271">
        <f t="shared" ca="1" si="91"/>
        <v>0</v>
      </c>
      <c r="Y605" s="271"/>
      <c r="Z605" s="271"/>
      <c r="AB605" s="273" t="str">
        <f t="shared" si="92"/>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0"/>
        <v/>
      </c>
      <c r="T606" s="222" t="str">
        <f ca="1">IF(B606="","",IF(ISERROR(MATCH($J606,SorP!$B$1:$B$6230,0)),"",INDIRECT("'SorP'!$A$"&amp;MATCH($J606,SorP!$B$1:$B$6230,0))))</f>
        <v/>
      </c>
      <c r="U606" s="238"/>
      <c r="V606" s="270" t="e">
        <f>IF(C606="",NA(),MATCH($B606&amp;$C606,'Smelter Look-up'!$J:$J,0))</f>
        <v>#N/A</v>
      </c>
      <c r="W606" s="271"/>
      <c r="X606" s="271">
        <f t="shared" ca="1" si="91"/>
        <v>0</v>
      </c>
      <c r="Y606" s="271"/>
      <c r="Z606" s="271"/>
      <c r="AB606" s="273" t="str">
        <f t="shared" si="92"/>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0"/>
        <v/>
      </c>
      <c r="T607" s="222" t="str">
        <f ca="1">IF(B607="","",IF(ISERROR(MATCH($J607,SorP!$B$1:$B$6230,0)),"",INDIRECT("'SorP'!$A$"&amp;MATCH($J607,SorP!$B$1:$B$6230,0))))</f>
        <v/>
      </c>
      <c r="U607" s="238"/>
      <c r="V607" s="270" t="e">
        <f>IF(C607="",NA(),MATCH($B607&amp;$C607,'Smelter Look-up'!$J:$J,0))</f>
        <v>#N/A</v>
      </c>
      <c r="W607" s="271"/>
      <c r="X607" s="271">
        <f t="shared" ca="1" si="91"/>
        <v>0</v>
      </c>
      <c r="Y607" s="271"/>
      <c r="Z607" s="271"/>
      <c r="AB607" s="273" t="str">
        <f t="shared" si="92"/>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4">IF(AND(C633="Smelter not listed",OR(LEN(D633)=0,LEN(E633)=0)),1,0)</f>
        <v>0</v>
      </c>
      <c r="Y633" s="271"/>
      <c r="Z633" s="271"/>
      <c r="AB633" s="273" t="str">
        <f t="shared" ref="AB633" si="95">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6">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7">IF(AND(C634="Smelter not listed",OR(LEN(D634)=0,LEN(E634)=0)),1,0)</f>
        <v>0</v>
      </c>
      <c r="Y634" s="271"/>
      <c r="Z634" s="271"/>
      <c r="AB634" s="273" t="str">
        <f t="shared" ref="AB634:AB665" si="98">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9">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100">IF(AND(C666="Smelter not listed",OR(LEN(D666)=0,LEN(E666)=0)),1,0)</f>
        <v>0</v>
      </c>
      <c r="Y666" s="271"/>
      <c r="Z666" s="271"/>
      <c r="AB666" s="273" t="str">
        <f t="shared" ref="AB666:AB696" si="101">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9"/>
        <v/>
      </c>
      <c r="T667" s="222" t="str">
        <f ca="1">IF(B667="","",IF(ISERROR(MATCH($J667,SorP!$B$1:$B$6230,0)),"",INDIRECT("'SorP'!$A$"&amp;MATCH($J667,SorP!$B$1:$B$6230,0))))</f>
        <v/>
      </c>
      <c r="U667" s="238"/>
      <c r="V667" s="270" t="e">
        <f>IF(C667="",NA(),MATCH($B667&amp;$C667,'Smelter Look-up'!$J:$J,0))</f>
        <v>#N/A</v>
      </c>
      <c r="W667" s="271"/>
      <c r="X667" s="271">
        <f t="shared" ca="1" si="100"/>
        <v>0</v>
      </c>
      <c r="Y667" s="271"/>
      <c r="Z667" s="271"/>
      <c r="AB667" s="273" t="str">
        <f t="shared" si="10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9"/>
        <v/>
      </c>
      <c r="T668" s="222" t="str">
        <f ca="1">IF(B668="","",IF(ISERROR(MATCH($J668,SorP!$B$1:$B$6230,0)),"",INDIRECT("'SorP'!$A$"&amp;MATCH($J668,SorP!$B$1:$B$6230,0))))</f>
        <v/>
      </c>
      <c r="U668" s="238"/>
      <c r="V668" s="270" t="e">
        <f>IF(C668="",NA(),MATCH($B668&amp;$C668,'Smelter Look-up'!$J:$J,0))</f>
        <v>#N/A</v>
      </c>
      <c r="W668" s="271"/>
      <c r="X668" s="271">
        <f t="shared" ca="1" si="100"/>
        <v>0</v>
      </c>
      <c r="Y668" s="271"/>
      <c r="Z668" s="271"/>
      <c r="AB668" s="273" t="str">
        <f t="shared" si="10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9"/>
        <v/>
      </c>
      <c r="T669" s="222" t="str">
        <f ca="1">IF(B669="","",IF(ISERROR(MATCH($J669,SorP!$B$1:$B$6230,0)),"",INDIRECT("'SorP'!$A$"&amp;MATCH($J669,SorP!$B$1:$B$6230,0))))</f>
        <v/>
      </c>
      <c r="U669" s="238"/>
      <c r="V669" s="270" t="e">
        <f>IF(C669="",NA(),MATCH($B669&amp;$C669,'Smelter Look-up'!$J:$J,0))</f>
        <v>#N/A</v>
      </c>
      <c r="W669" s="271"/>
      <c r="X669" s="271">
        <f t="shared" ca="1" si="100"/>
        <v>0</v>
      </c>
      <c r="Y669" s="271"/>
      <c r="Z669" s="271"/>
      <c r="AB669" s="273" t="str">
        <f t="shared" si="10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9"/>
        <v/>
      </c>
      <c r="T670" s="222" t="str">
        <f ca="1">IF(B670="","",IF(ISERROR(MATCH($J670,SorP!$B$1:$B$6230,0)),"",INDIRECT("'SorP'!$A$"&amp;MATCH($J670,SorP!$B$1:$B$6230,0))))</f>
        <v/>
      </c>
      <c r="U670" s="238"/>
      <c r="V670" s="270" t="e">
        <f>IF(C670="",NA(),MATCH($B670&amp;$C670,'Smelter Look-up'!$J:$J,0))</f>
        <v>#N/A</v>
      </c>
      <c r="W670" s="271"/>
      <c r="X670" s="271">
        <f t="shared" ca="1" si="100"/>
        <v>0</v>
      </c>
      <c r="Y670" s="271"/>
      <c r="Z670" s="271"/>
      <c r="AB670" s="273" t="str">
        <f t="shared" si="10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9"/>
        <v/>
      </c>
      <c r="T671" s="222" t="str">
        <f ca="1">IF(B671="","",IF(ISERROR(MATCH($J671,SorP!$B$1:$B$6230,0)),"",INDIRECT("'SorP'!$A$"&amp;MATCH($J671,SorP!$B$1:$B$6230,0))))</f>
        <v/>
      </c>
      <c r="U671" s="238"/>
      <c r="V671" s="270" t="e">
        <f>IF(C671="",NA(),MATCH($B671&amp;$C671,'Smelter Look-up'!$J:$J,0))</f>
        <v>#N/A</v>
      </c>
      <c r="W671" s="271"/>
      <c r="X671" s="271">
        <f t="shared" ca="1" si="100"/>
        <v>0</v>
      </c>
      <c r="Y671" s="271"/>
      <c r="Z671" s="271"/>
      <c r="AB671" s="273" t="str">
        <f t="shared" si="10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3">IF(AND(C697="Smelter not listed",OR(LEN(D697)=0,LEN(E697)=0)),1,0)</f>
        <v>0</v>
      </c>
      <c r="Y697" s="271"/>
      <c r="Z697" s="271"/>
      <c r="AB697" s="273" t="str">
        <f t="shared" ref="AB697" si="104">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5">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6">IF(AND(C698="Smelter not listed",OR(LEN(D698)=0,LEN(E698)=0)),1,0)</f>
        <v>0</v>
      </c>
      <c r="Y698" s="271"/>
      <c r="Z698" s="271"/>
      <c r="AB698" s="273" t="str">
        <f t="shared" ref="AB698:AB729" si="107">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8">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9">IF(AND(C730="Smelter not listed",OR(LEN(D730)=0,LEN(E730)=0)),1,0)</f>
        <v>0</v>
      </c>
      <c r="Y730" s="271"/>
      <c r="Z730" s="271"/>
      <c r="AB730" s="273" t="str">
        <f t="shared" ref="AB730:AB760" si="110">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8"/>
        <v/>
      </c>
      <c r="T731" s="222" t="str">
        <f ca="1">IF(B731="","",IF(ISERROR(MATCH($J731,SorP!$B$1:$B$6230,0)),"",INDIRECT("'SorP'!$A$"&amp;MATCH($J731,SorP!$B$1:$B$6230,0))))</f>
        <v/>
      </c>
      <c r="U731" s="238"/>
      <c r="V731" s="270" t="e">
        <f>IF(C731="",NA(),MATCH($B731&amp;$C731,'Smelter Look-up'!$J:$J,0))</f>
        <v>#N/A</v>
      </c>
      <c r="W731" s="271"/>
      <c r="X731" s="271">
        <f t="shared" ca="1" si="109"/>
        <v>0</v>
      </c>
      <c r="Y731" s="271"/>
      <c r="Z731" s="271"/>
      <c r="AB731" s="273" t="str">
        <f t="shared" si="11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8"/>
        <v/>
      </c>
      <c r="T732" s="222" t="str">
        <f ca="1">IF(B732="","",IF(ISERROR(MATCH($J732,SorP!$B$1:$B$6230,0)),"",INDIRECT("'SorP'!$A$"&amp;MATCH($J732,SorP!$B$1:$B$6230,0))))</f>
        <v/>
      </c>
      <c r="U732" s="238"/>
      <c r="V732" s="270" t="e">
        <f>IF(C732="",NA(),MATCH($B732&amp;$C732,'Smelter Look-up'!$J:$J,0))</f>
        <v>#N/A</v>
      </c>
      <c r="W732" s="271"/>
      <c r="X732" s="271">
        <f t="shared" ca="1" si="109"/>
        <v>0</v>
      </c>
      <c r="Y732" s="271"/>
      <c r="Z732" s="271"/>
      <c r="AB732" s="273" t="str">
        <f t="shared" si="11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8"/>
        <v/>
      </c>
      <c r="T733" s="222" t="str">
        <f ca="1">IF(B733="","",IF(ISERROR(MATCH($J733,SorP!$B$1:$B$6230,0)),"",INDIRECT("'SorP'!$A$"&amp;MATCH($J733,SorP!$B$1:$B$6230,0))))</f>
        <v/>
      </c>
      <c r="U733" s="238"/>
      <c r="V733" s="270" t="e">
        <f>IF(C733="",NA(),MATCH($B733&amp;$C733,'Smelter Look-up'!$J:$J,0))</f>
        <v>#N/A</v>
      </c>
      <c r="W733" s="271"/>
      <c r="X733" s="271">
        <f t="shared" ca="1" si="109"/>
        <v>0</v>
      </c>
      <c r="Y733" s="271"/>
      <c r="Z733" s="271"/>
      <c r="AB733" s="273" t="str">
        <f t="shared" si="11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8"/>
        <v/>
      </c>
      <c r="T734" s="222" t="str">
        <f ca="1">IF(B734="","",IF(ISERROR(MATCH($J734,SorP!$B$1:$B$6230,0)),"",INDIRECT("'SorP'!$A$"&amp;MATCH($J734,SorP!$B$1:$B$6230,0))))</f>
        <v/>
      </c>
      <c r="U734" s="238"/>
      <c r="V734" s="270" t="e">
        <f>IF(C734="",NA(),MATCH($B734&amp;$C734,'Smelter Look-up'!$J:$J,0))</f>
        <v>#N/A</v>
      </c>
      <c r="W734" s="271"/>
      <c r="X734" s="271">
        <f t="shared" ca="1" si="109"/>
        <v>0</v>
      </c>
      <c r="Y734" s="271"/>
      <c r="Z734" s="271"/>
      <c r="AB734" s="273" t="str">
        <f t="shared" si="11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8"/>
        <v/>
      </c>
      <c r="T735" s="222" t="str">
        <f ca="1">IF(B735="","",IF(ISERROR(MATCH($J735,SorP!$B$1:$B$6230,0)),"",INDIRECT("'SorP'!$A$"&amp;MATCH($J735,SorP!$B$1:$B$6230,0))))</f>
        <v/>
      </c>
      <c r="U735" s="238"/>
      <c r="V735" s="270" t="e">
        <f>IF(C735="",NA(),MATCH($B735&amp;$C735,'Smelter Look-up'!$J:$J,0))</f>
        <v>#N/A</v>
      </c>
      <c r="W735" s="271"/>
      <c r="X735" s="271">
        <f t="shared" ca="1" si="109"/>
        <v>0</v>
      </c>
      <c r="Y735" s="271"/>
      <c r="Z735" s="271"/>
      <c r="AB735" s="273" t="str">
        <f t="shared" si="11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12">IF(AND(C761="Smelter not listed",OR(LEN(D761)=0,LEN(E761)=0)),1,0)</f>
        <v>0</v>
      </c>
      <c r="Y761" s="271"/>
      <c r="Z761" s="271"/>
      <c r="AB761" s="273" t="str">
        <f t="shared" ref="AB761" si="113">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4">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5">IF(AND(C762="Smelter not listed",OR(LEN(D762)=0,LEN(E762)=0)),1,0)</f>
        <v>0</v>
      </c>
      <c r="Y762" s="271"/>
      <c r="Z762" s="271"/>
      <c r="AB762" s="273" t="str">
        <f t="shared" ref="AB762:AB793" si="116">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7">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8">IF(AND(C794="Smelter not listed",OR(LEN(D794)=0,LEN(E794)=0)),1,0)</f>
        <v>0</v>
      </c>
      <c r="Y794" s="271"/>
      <c r="Z794" s="271"/>
      <c r="AB794" s="273" t="str">
        <f t="shared" ref="AB794:AB824" si="119">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7"/>
        <v/>
      </c>
      <c r="T795" s="222" t="str">
        <f ca="1">IF(B795="","",IF(ISERROR(MATCH($J795,SorP!$B$1:$B$6230,0)),"",INDIRECT("'SorP'!$A$"&amp;MATCH($J795,SorP!$B$1:$B$6230,0))))</f>
        <v/>
      </c>
      <c r="U795" s="238"/>
      <c r="V795" s="270" t="e">
        <f>IF(C795="",NA(),MATCH($B795&amp;$C795,'Smelter Look-up'!$J:$J,0))</f>
        <v>#N/A</v>
      </c>
      <c r="W795" s="271"/>
      <c r="X795" s="271">
        <f t="shared" ca="1" si="118"/>
        <v>0</v>
      </c>
      <c r="Y795" s="271"/>
      <c r="Z795" s="271"/>
      <c r="AB795" s="273" t="str">
        <f t="shared" si="11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7"/>
        <v/>
      </c>
      <c r="T796" s="222" t="str">
        <f ca="1">IF(B796="","",IF(ISERROR(MATCH($J796,SorP!$B$1:$B$6230,0)),"",INDIRECT("'SorP'!$A$"&amp;MATCH($J796,SorP!$B$1:$B$6230,0))))</f>
        <v/>
      </c>
      <c r="U796" s="238"/>
      <c r="V796" s="270" t="e">
        <f>IF(C796="",NA(),MATCH($B796&amp;$C796,'Smelter Look-up'!$J:$J,0))</f>
        <v>#N/A</v>
      </c>
      <c r="W796" s="271"/>
      <c r="X796" s="271">
        <f t="shared" ca="1" si="118"/>
        <v>0</v>
      </c>
      <c r="Y796" s="271"/>
      <c r="Z796" s="271"/>
      <c r="AB796" s="273" t="str">
        <f t="shared" si="119"/>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7"/>
        <v/>
      </c>
      <c r="T797" s="222" t="str">
        <f ca="1">IF(B797="","",IF(ISERROR(MATCH($J797,SorP!$B$1:$B$6230,0)),"",INDIRECT("'SorP'!$A$"&amp;MATCH($J797,SorP!$B$1:$B$6230,0))))</f>
        <v/>
      </c>
      <c r="U797" s="238"/>
      <c r="V797" s="270" t="e">
        <f>IF(C797="",NA(),MATCH($B797&amp;$C797,'Smelter Look-up'!$J:$J,0))</f>
        <v>#N/A</v>
      </c>
      <c r="W797" s="271"/>
      <c r="X797" s="271">
        <f t="shared" ca="1" si="118"/>
        <v>0</v>
      </c>
      <c r="Y797" s="271"/>
      <c r="Z797" s="271"/>
      <c r="AB797" s="273" t="str">
        <f t="shared" si="119"/>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7"/>
        <v/>
      </c>
      <c r="T798" s="222" t="str">
        <f ca="1">IF(B798="","",IF(ISERROR(MATCH($J798,SorP!$B$1:$B$6230,0)),"",INDIRECT("'SorP'!$A$"&amp;MATCH($J798,SorP!$B$1:$B$6230,0))))</f>
        <v/>
      </c>
      <c r="U798" s="238"/>
      <c r="V798" s="270" t="e">
        <f>IF(C798="",NA(),MATCH($B798&amp;$C798,'Smelter Look-up'!$J:$J,0))</f>
        <v>#N/A</v>
      </c>
      <c r="W798" s="271"/>
      <c r="X798" s="271">
        <f t="shared" ca="1" si="118"/>
        <v>0</v>
      </c>
      <c r="Y798" s="271"/>
      <c r="Z798" s="271"/>
      <c r="AB798" s="273" t="str">
        <f t="shared" si="119"/>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7"/>
        <v/>
      </c>
      <c r="T799" s="222" t="str">
        <f ca="1">IF(B799="","",IF(ISERROR(MATCH($J799,SorP!$B$1:$B$6230,0)),"",INDIRECT("'SorP'!$A$"&amp;MATCH($J799,SorP!$B$1:$B$6230,0))))</f>
        <v/>
      </c>
      <c r="U799" s="238"/>
      <c r="V799" s="270" t="e">
        <f>IF(C799="",NA(),MATCH($B799&amp;$C799,'Smelter Look-up'!$J:$J,0))</f>
        <v>#N/A</v>
      </c>
      <c r="W799" s="271"/>
      <c r="X799" s="271">
        <f t="shared" ca="1" si="118"/>
        <v>0</v>
      </c>
      <c r="Y799" s="271"/>
      <c r="Z799" s="271"/>
      <c r="AB799" s="273" t="str">
        <f t="shared" si="119"/>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21">IF(AND(C825="Smelter not listed",OR(LEN(D825)=0,LEN(E825)=0)),1,0)</f>
        <v>0</v>
      </c>
      <c r="Y825" s="271"/>
      <c r="Z825" s="271"/>
      <c r="AB825" s="273" t="str">
        <f t="shared" ref="AB825" si="122">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3">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4">IF(AND(C826="Smelter not listed",OR(LEN(D826)=0,LEN(E826)=0)),1,0)</f>
        <v>0</v>
      </c>
      <c r="Y826" s="271"/>
      <c r="Z826" s="271"/>
      <c r="AB826" s="273" t="str">
        <f t="shared" ref="AB826:AB857" si="125">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6">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7">IF(AND(C858="Smelter not listed",OR(LEN(D858)=0,LEN(E858)=0)),1,0)</f>
        <v>0</v>
      </c>
      <c r="Y858" s="271"/>
      <c r="Z858" s="271"/>
      <c r="AB858" s="273" t="str">
        <f t="shared" ref="AB858:AB888" si="128">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6"/>
        <v/>
      </c>
      <c r="T859" s="222" t="str">
        <f ca="1">IF(B859="","",IF(ISERROR(MATCH($J859,SorP!$B$1:$B$6230,0)),"",INDIRECT("'SorP'!$A$"&amp;MATCH($J859,SorP!$B$1:$B$6230,0))))</f>
        <v/>
      </c>
      <c r="U859" s="238"/>
      <c r="V859" s="270" t="e">
        <f>IF(C859="",NA(),MATCH($B859&amp;$C859,'Smelter Look-up'!$J:$J,0))</f>
        <v>#N/A</v>
      </c>
      <c r="W859" s="271"/>
      <c r="X859" s="271">
        <f t="shared" ca="1" si="127"/>
        <v>0</v>
      </c>
      <c r="Y859" s="271"/>
      <c r="Z859" s="271"/>
      <c r="AB859" s="273" t="str">
        <f t="shared" si="12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6"/>
        <v/>
      </c>
      <c r="T860" s="222" t="str">
        <f ca="1">IF(B860="","",IF(ISERROR(MATCH($J860,SorP!$B$1:$B$6230,0)),"",INDIRECT("'SorP'!$A$"&amp;MATCH($J860,SorP!$B$1:$B$6230,0))))</f>
        <v/>
      </c>
      <c r="U860" s="238"/>
      <c r="V860" s="270" t="e">
        <f>IF(C860="",NA(),MATCH($B860&amp;$C860,'Smelter Look-up'!$J:$J,0))</f>
        <v>#N/A</v>
      </c>
      <c r="W860" s="271"/>
      <c r="X860" s="271">
        <f t="shared" ca="1" si="127"/>
        <v>0</v>
      </c>
      <c r="Y860" s="271"/>
      <c r="Z860" s="271"/>
      <c r="AB860" s="273" t="str">
        <f t="shared" si="128"/>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6"/>
        <v/>
      </c>
      <c r="T861" s="222" t="str">
        <f ca="1">IF(B861="","",IF(ISERROR(MATCH($J861,SorP!$B$1:$B$6230,0)),"",INDIRECT("'SorP'!$A$"&amp;MATCH($J861,SorP!$B$1:$B$6230,0))))</f>
        <v/>
      </c>
      <c r="U861" s="238"/>
      <c r="V861" s="270" t="e">
        <f>IF(C861="",NA(),MATCH($B861&amp;$C861,'Smelter Look-up'!$J:$J,0))</f>
        <v>#N/A</v>
      </c>
      <c r="W861" s="271"/>
      <c r="X861" s="271">
        <f t="shared" ca="1" si="127"/>
        <v>0</v>
      </c>
      <c r="Y861" s="271"/>
      <c r="Z861" s="271"/>
      <c r="AB861" s="273" t="str">
        <f t="shared" si="128"/>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6"/>
        <v/>
      </c>
      <c r="T862" s="222" t="str">
        <f ca="1">IF(B862="","",IF(ISERROR(MATCH($J862,SorP!$B$1:$B$6230,0)),"",INDIRECT("'SorP'!$A$"&amp;MATCH($J862,SorP!$B$1:$B$6230,0))))</f>
        <v/>
      </c>
      <c r="U862" s="238"/>
      <c r="V862" s="270" t="e">
        <f>IF(C862="",NA(),MATCH($B862&amp;$C862,'Smelter Look-up'!$J:$J,0))</f>
        <v>#N/A</v>
      </c>
      <c r="W862" s="271"/>
      <c r="X862" s="271">
        <f t="shared" ca="1" si="127"/>
        <v>0</v>
      </c>
      <c r="Y862" s="271"/>
      <c r="Z862" s="271"/>
      <c r="AB862" s="273" t="str">
        <f t="shared" si="128"/>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6"/>
        <v/>
      </c>
      <c r="T863" s="222" t="str">
        <f ca="1">IF(B863="","",IF(ISERROR(MATCH($J863,SorP!$B$1:$B$6230,0)),"",INDIRECT("'SorP'!$A$"&amp;MATCH($J863,SorP!$B$1:$B$6230,0))))</f>
        <v/>
      </c>
      <c r="U863" s="238"/>
      <c r="V863" s="270" t="e">
        <f>IF(C863="",NA(),MATCH($B863&amp;$C863,'Smelter Look-up'!$J:$J,0))</f>
        <v>#N/A</v>
      </c>
      <c r="W863" s="271"/>
      <c r="X863" s="271">
        <f t="shared" ca="1" si="127"/>
        <v>0</v>
      </c>
      <c r="Y863" s="271"/>
      <c r="Z863" s="271"/>
      <c r="AB863" s="273" t="str">
        <f t="shared" si="128"/>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30">IF(AND(C889="Smelter not listed",OR(LEN(D889)=0,LEN(E889)=0)),1,0)</f>
        <v>0</v>
      </c>
      <c r="Y889" s="271"/>
      <c r="Z889" s="271"/>
      <c r="AB889" s="273" t="str">
        <f t="shared" ref="AB889" si="131">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32">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3">IF(AND(C890="Smelter not listed",OR(LEN(D890)=0,LEN(E890)=0)),1,0)</f>
        <v>0</v>
      </c>
      <c r="Y890" s="271"/>
      <c r="Z890" s="271"/>
      <c r="AB890" s="273" t="str">
        <f t="shared" ref="AB890:AB921" si="134">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5">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6">IF(AND(C922="Smelter not listed",OR(LEN(D922)=0,LEN(E922)=0)),1,0)</f>
        <v>0</v>
      </c>
      <c r="Y922" s="271"/>
      <c r="Z922" s="271"/>
      <c r="AB922" s="273" t="str">
        <f t="shared" ref="AB922:AB952" si="137">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5"/>
        <v/>
      </c>
      <c r="T923" s="222" t="str">
        <f ca="1">IF(B923="","",IF(ISERROR(MATCH($J923,SorP!$B$1:$B$6230,0)),"",INDIRECT("'SorP'!$A$"&amp;MATCH($J923,SorP!$B$1:$B$6230,0))))</f>
        <v/>
      </c>
      <c r="U923" s="238"/>
      <c r="V923" s="270" t="e">
        <f>IF(C923="",NA(),MATCH($B923&amp;$C923,'Smelter Look-up'!$J:$J,0))</f>
        <v>#N/A</v>
      </c>
      <c r="W923" s="271"/>
      <c r="X923" s="271">
        <f t="shared" ca="1" si="136"/>
        <v>0</v>
      </c>
      <c r="Y923" s="271"/>
      <c r="Z923" s="271"/>
      <c r="AB923" s="273" t="str">
        <f t="shared" si="13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5"/>
        <v/>
      </c>
      <c r="T924" s="222" t="str">
        <f ca="1">IF(B924="","",IF(ISERROR(MATCH($J924,SorP!$B$1:$B$6230,0)),"",INDIRECT("'SorP'!$A$"&amp;MATCH($J924,SorP!$B$1:$B$6230,0))))</f>
        <v/>
      </c>
      <c r="U924" s="238"/>
      <c r="V924" s="270" t="e">
        <f>IF(C924="",NA(),MATCH($B924&amp;$C924,'Smelter Look-up'!$J:$J,0))</f>
        <v>#N/A</v>
      </c>
      <c r="W924" s="271"/>
      <c r="X924" s="271">
        <f t="shared" ca="1" si="136"/>
        <v>0</v>
      </c>
      <c r="Y924" s="271"/>
      <c r="Z924" s="271"/>
      <c r="AB924" s="273" t="str">
        <f t="shared" si="137"/>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5"/>
        <v/>
      </c>
      <c r="T925" s="222" t="str">
        <f ca="1">IF(B925="","",IF(ISERROR(MATCH($J925,SorP!$B$1:$B$6230,0)),"",INDIRECT("'SorP'!$A$"&amp;MATCH($J925,SorP!$B$1:$B$6230,0))))</f>
        <v/>
      </c>
      <c r="U925" s="238"/>
      <c r="V925" s="270" t="e">
        <f>IF(C925="",NA(),MATCH($B925&amp;$C925,'Smelter Look-up'!$J:$J,0))</f>
        <v>#N/A</v>
      </c>
      <c r="W925" s="271"/>
      <c r="X925" s="271">
        <f t="shared" ca="1" si="136"/>
        <v>0</v>
      </c>
      <c r="Y925" s="271"/>
      <c r="Z925" s="271"/>
      <c r="AB925" s="273" t="str">
        <f t="shared" si="137"/>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5"/>
        <v/>
      </c>
      <c r="T926" s="222" t="str">
        <f ca="1">IF(B926="","",IF(ISERROR(MATCH($J926,SorP!$B$1:$B$6230,0)),"",INDIRECT("'SorP'!$A$"&amp;MATCH($J926,SorP!$B$1:$B$6230,0))))</f>
        <v/>
      </c>
      <c r="U926" s="238"/>
      <c r="V926" s="270" t="e">
        <f>IF(C926="",NA(),MATCH($B926&amp;$C926,'Smelter Look-up'!$J:$J,0))</f>
        <v>#N/A</v>
      </c>
      <c r="W926" s="271"/>
      <c r="X926" s="271">
        <f t="shared" ca="1" si="136"/>
        <v>0</v>
      </c>
      <c r="Y926" s="271"/>
      <c r="Z926" s="271"/>
      <c r="AB926" s="273" t="str">
        <f t="shared" si="137"/>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5"/>
        <v/>
      </c>
      <c r="T927" s="222" t="str">
        <f ca="1">IF(B927="","",IF(ISERROR(MATCH($J927,SorP!$B$1:$B$6230,0)),"",INDIRECT("'SorP'!$A$"&amp;MATCH($J927,SorP!$B$1:$B$6230,0))))</f>
        <v/>
      </c>
      <c r="U927" s="238"/>
      <c r="V927" s="270" t="e">
        <f>IF(C927="",NA(),MATCH($B927&amp;$C927,'Smelter Look-up'!$J:$J,0))</f>
        <v>#N/A</v>
      </c>
      <c r="W927" s="271"/>
      <c r="X927" s="271">
        <f t="shared" ca="1" si="136"/>
        <v>0</v>
      </c>
      <c r="Y927" s="271"/>
      <c r="Z927" s="271"/>
      <c r="AB927" s="273" t="str">
        <f t="shared" si="137"/>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9">IF(AND(C953="Smelter not listed",OR(LEN(D953)=0,LEN(E953)=0)),1,0)</f>
        <v>0</v>
      </c>
      <c r="Y953" s="271"/>
      <c r="Z953" s="271"/>
      <c r="AB953" s="273" t="str">
        <f t="shared" ref="AB953" si="140">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41">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42">IF(AND(C954="Smelter not listed",OR(LEN(D954)=0,LEN(E954)=0)),1,0)</f>
        <v>0</v>
      </c>
      <c r="Y954" s="271"/>
      <c r="Z954" s="271"/>
      <c r="AB954" s="273" t="str">
        <f t="shared" ref="AB954:AB985" si="143">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4">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5">IF(AND(C986="Smelter not listed",OR(LEN(D986)=0,LEN(E986)=0)),1,0)</f>
        <v>0</v>
      </c>
      <c r="Y986" s="271"/>
      <c r="Z986" s="271"/>
      <c r="AB986" s="273" t="str">
        <f t="shared" ref="AB986:AB1016" si="146">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4"/>
        <v/>
      </c>
      <c r="T987" s="222" t="str">
        <f ca="1">IF(B987="","",IF(ISERROR(MATCH($J987,SorP!$B$1:$B$6230,0)),"",INDIRECT("'SorP'!$A$"&amp;MATCH($J987,SorP!$B$1:$B$6230,0))))</f>
        <v/>
      </c>
      <c r="U987" s="238"/>
      <c r="V987" s="270" t="e">
        <f>IF(C987="",NA(),MATCH($B987&amp;$C987,'Smelter Look-up'!$J:$J,0))</f>
        <v>#N/A</v>
      </c>
      <c r="W987" s="271"/>
      <c r="X987" s="271">
        <f t="shared" ca="1" si="145"/>
        <v>0</v>
      </c>
      <c r="Y987" s="271"/>
      <c r="Z987" s="271"/>
      <c r="AB987" s="273" t="str">
        <f t="shared" si="14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4"/>
        <v/>
      </c>
      <c r="T988" s="222" t="str">
        <f ca="1">IF(B988="","",IF(ISERROR(MATCH($J988,SorP!$B$1:$B$6230,0)),"",INDIRECT("'SorP'!$A$"&amp;MATCH($J988,SorP!$B$1:$B$6230,0))))</f>
        <v/>
      </c>
      <c r="U988" s="238"/>
      <c r="V988" s="270" t="e">
        <f>IF(C988="",NA(),MATCH($B988&amp;$C988,'Smelter Look-up'!$J:$J,0))</f>
        <v>#N/A</v>
      </c>
      <c r="W988" s="271"/>
      <c r="X988" s="271">
        <f t="shared" ca="1" si="145"/>
        <v>0</v>
      </c>
      <c r="Y988" s="271"/>
      <c r="Z988" s="271"/>
      <c r="AB988" s="273" t="str">
        <f t="shared" si="146"/>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4"/>
        <v/>
      </c>
      <c r="T989" s="222" t="str">
        <f ca="1">IF(B989="","",IF(ISERROR(MATCH($J989,SorP!$B$1:$B$6230,0)),"",INDIRECT("'SorP'!$A$"&amp;MATCH($J989,SorP!$B$1:$B$6230,0))))</f>
        <v/>
      </c>
      <c r="U989" s="238"/>
      <c r="V989" s="270" t="e">
        <f>IF(C989="",NA(),MATCH($B989&amp;$C989,'Smelter Look-up'!$J:$J,0))</f>
        <v>#N/A</v>
      </c>
      <c r="W989" s="271"/>
      <c r="X989" s="271">
        <f t="shared" ca="1" si="145"/>
        <v>0</v>
      </c>
      <c r="Y989" s="271"/>
      <c r="Z989" s="271"/>
      <c r="AB989" s="273" t="str">
        <f t="shared" si="146"/>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4"/>
        <v/>
      </c>
      <c r="T990" s="222" t="str">
        <f ca="1">IF(B990="","",IF(ISERROR(MATCH($J990,SorP!$B$1:$B$6230,0)),"",INDIRECT("'SorP'!$A$"&amp;MATCH($J990,SorP!$B$1:$B$6230,0))))</f>
        <v/>
      </c>
      <c r="U990" s="238"/>
      <c r="V990" s="270" t="e">
        <f>IF(C990="",NA(),MATCH($B990&amp;$C990,'Smelter Look-up'!$J:$J,0))</f>
        <v>#N/A</v>
      </c>
      <c r="W990" s="271"/>
      <c r="X990" s="271">
        <f t="shared" ca="1" si="145"/>
        <v>0</v>
      </c>
      <c r="Y990" s="271"/>
      <c r="Z990" s="271"/>
      <c r="AB990" s="273" t="str">
        <f t="shared" si="146"/>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4"/>
        <v/>
      </c>
      <c r="T991" s="222" t="str">
        <f ca="1">IF(B991="","",IF(ISERROR(MATCH($J991,SorP!$B$1:$B$6230,0)),"",INDIRECT("'SorP'!$A$"&amp;MATCH($J991,SorP!$B$1:$B$6230,0))))</f>
        <v/>
      </c>
      <c r="U991" s="238"/>
      <c r="V991" s="270" t="e">
        <f>IF(C991="",NA(),MATCH($B991&amp;$C991,'Smelter Look-up'!$J:$J,0))</f>
        <v>#N/A</v>
      </c>
      <c r="W991" s="271"/>
      <c r="X991" s="271">
        <f t="shared" ca="1" si="145"/>
        <v>0</v>
      </c>
      <c r="Y991" s="271"/>
      <c r="Z991" s="271"/>
      <c r="AB991" s="273" t="str">
        <f t="shared" si="146"/>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8">IF(AND(C1017="Smelter not listed",OR(LEN(D1017)=0,LEN(E1017)=0)),1,0)</f>
        <v>0</v>
      </c>
      <c r="Y1017" s="271"/>
      <c r="Z1017" s="271"/>
      <c r="AB1017" s="273" t="str">
        <f t="shared" ref="AB1017" si="149">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50">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51">IF(AND(C1018="Smelter not listed",OR(LEN(D1018)=0,LEN(E1018)=0)),1,0)</f>
        <v>0</v>
      </c>
      <c r="Y1018" s="271"/>
      <c r="Z1018" s="271"/>
      <c r="AB1018" s="273" t="str">
        <f t="shared" ref="AB1018:AB1049" si="152">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3">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4">IF(AND(C1050="Smelter not listed",OR(LEN(D1050)=0,LEN(E1050)=0)),1,0)</f>
        <v>0</v>
      </c>
      <c r="Y1050" s="271"/>
      <c r="Z1050" s="271"/>
      <c r="AB1050" s="273" t="str">
        <f t="shared" ref="AB1050:AB1080" si="155">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3"/>
        <v/>
      </c>
      <c r="T1051" s="222" t="str">
        <f ca="1">IF(B1051="","",IF(ISERROR(MATCH($J1051,SorP!$B$1:$B$6230,0)),"",INDIRECT("'SorP'!$A$"&amp;MATCH($J1051,SorP!$B$1:$B$6230,0))))</f>
        <v/>
      </c>
      <c r="U1051" s="238"/>
      <c r="V1051" s="270" t="e">
        <f>IF(C1051="",NA(),MATCH($B1051&amp;$C1051,'Smelter Look-up'!$J:$J,0))</f>
        <v>#N/A</v>
      </c>
      <c r="W1051" s="271"/>
      <c r="X1051" s="271">
        <f t="shared" ca="1" si="154"/>
        <v>0</v>
      </c>
      <c r="Y1051" s="271"/>
      <c r="Z1051" s="271"/>
      <c r="AB1051" s="273" t="str">
        <f t="shared" si="15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3"/>
        <v/>
      </c>
      <c r="T1052" s="222" t="str">
        <f ca="1">IF(B1052="","",IF(ISERROR(MATCH($J1052,SorP!$B$1:$B$6230,0)),"",INDIRECT("'SorP'!$A$"&amp;MATCH($J1052,SorP!$B$1:$B$6230,0))))</f>
        <v/>
      </c>
      <c r="U1052" s="238"/>
      <c r="V1052" s="270" t="e">
        <f>IF(C1052="",NA(),MATCH($B1052&amp;$C1052,'Smelter Look-up'!$J:$J,0))</f>
        <v>#N/A</v>
      </c>
      <c r="W1052" s="271"/>
      <c r="X1052" s="271">
        <f t="shared" ca="1" si="154"/>
        <v>0</v>
      </c>
      <c r="Y1052" s="271"/>
      <c r="Z1052" s="271"/>
      <c r="AB1052" s="273" t="str">
        <f t="shared" si="155"/>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3"/>
        <v/>
      </c>
      <c r="T1053" s="222" t="str">
        <f ca="1">IF(B1053="","",IF(ISERROR(MATCH($J1053,SorP!$B$1:$B$6230,0)),"",INDIRECT("'SorP'!$A$"&amp;MATCH($J1053,SorP!$B$1:$B$6230,0))))</f>
        <v/>
      </c>
      <c r="U1053" s="238"/>
      <c r="V1053" s="270" t="e">
        <f>IF(C1053="",NA(),MATCH($B1053&amp;$C1053,'Smelter Look-up'!$J:$J,0))</f>
        <v>#N/A</v>
      </c>
      <c r="W1053" s="271"/>
      <c r="X1053" s="271">
        <f t="shared" ca="1" si="154"/>
        <v>0</v>
      </c>
      <c r="Y1053" s="271"/>
      <c r="Z1053" s="271"/>
      <c r="AB1053" s="273" t="str">
        <f t="shared" si="155"/>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3"/>
        <v/>
      </c>
      <c r="T1054" s="222" t="str">
        <f ca="1">IF(B1054="","",IF(ISERROR(MATCH($J1054,SorP!$B$1:$B$6230,0)),"",INDIRECT("'SorP'!$A$"&amp;MATCH($J1054,SorP!$B$1:$B$6230,0))))</f>
        <v/>
      </c>
      <c r="U1054" s="238"/>
      <c r="V1054" s="270" t="e">
        <f>IF(C1054="",NA(),MATCH($B1054&amp;$C1054,'Smelter Look-up'!$J:$J,0))</f>
        <v>#N/A</v>
      </c>
      <c r="W1054" s="271"/>
      <c r="X1054" s="271">
        <f t="shared" ca="1" si="154"/>
        <v>0</v>
      </c>
      <c r="Y1054" s="271"/>
      <c r="Z1054" s="271"/>
      <c r="AB1054" s="273" t="str">
        <f t="shared" si="155"/>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3"/>
        <v/>
      </c>
      <c r="T1055" s="222" t="str">
        <f ca="1">IF(B1055="","",IF(ISERROR(MATCH($J1055,SorP!$B$1:$B$6230,0)),"",INDIRECT("'SorP'!$A$"&amp;MATCH($J1055,SorP!$B$1:$B$6230,0))))</f>
        <v/>
      </c>
      <c r="U1055" s="238"/>
      <c r="V1055" s="270" t="e">
        <f>IF(C1055="",NA(),MATCH($B1055&amp;$C1055,'Smelter Look-up'!$J:$J,0))</f>
        <v>#N/A</v>
      </c>
      <c r="W1055" s="271"/>
      <c r="X1055" s="271">
        <f t="shared" ca="1" si="154"/>
        <v>0</v>
      </c>
      <c r="Y1055" s="271"/>
      <c r="Z1055" s="271"/>
      <c r="AB1055" s="273" t="str">
        <f t="shared" si="155"/>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7">IF(AND(C1081="Smelter not listed",OR(LEN(D1081)=0,LEN(E1081)=0)),1,0)</f>
        <v>0</v>
      </c>
      <c r="Y1081" s="271"/>
      <c r="Z1081" s="271"/>
      <c r="AB1081" s="273" t="str">
        <f t="shared" ref="AB1081" si="158">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9">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60">IF(AND(C1082="Smelter not listed",OR(LEN(D1082)=0,LEN(E1082)=0)),1,0)</f>
        <v>0</v>
      </c>
      <c r="Y1082" s="271"/>
      <c r="Z1082" s="271"/>
      <c r="AB1082" s="273" t="str">
        <f t="shared" ref="AB1082:AB1113" si="161">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62">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3">IF(AND(C1114="Smelter not listed",OR(LEN(D1114)=0,LEN(E1114)=0)),1,0)</f>
        <v>0</v>
      </c>
      <c r="Y1114" s="271"/>
      <c r="Z1114" s="271"/>
      <c r="AB1114" s="273" t="str">
        <f t="shared" ref="AB1114:AB1144" si="164">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2"/>
        <v/>
      </c>
      <c r="T1115" s="222" t="str">
        <f ca="1">IF(B1115="","",IF(ISERROR(MATCH($J1115,SorP!$B$1:$B$6230,0)),"",INDIRECT("'SorP'!$A$"&amp;MATCH($J1115,SorP!$B$1:$B$6230,0))))</f>
        <v/>
      </c>
      <c r="U1115" s="238"/>
      <c r="V1115" s="270" t="e">
        <f>IF(C1115="",NA(),MATCH($B1115&amp;$C1115,'Smelter Look-up'!$J:$J,0))</f>
        <v>#N/A</v>
      </c>
      <c r="W1115" s="271"/>
      <c r="X1115" s="271">
        <f t="shared" ca="1" si="163"/>
        <v>0</v>
      </c>
      <c r="Y1115" s="271"/>
      <c r="Z1115" s="271"/>
      <c r="AB1115" s="273" t="str">
        <f t="shared" si="16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2"/>
        <v/>
      </c>
      <c r="T1116" s="222" t="str">
        <f ca="1">IF(B1116="","",IF(ISERROR(MATCH($J1116,SorP!$B$1:$B$6230,0)),"",INDIRECT("'SorP'!$A$"&amp;MATCH($J1116,SorP!$B$1:$B$6230,0))))</f>
        <v/>
      </c>
      <c r="U1116" s="238"/>
      <c r="V1116" s="270" t="e">
        <f>IF(C1116="",NA(),MATCH($B1116&amp;$C1116,'Smelter Look-up'!$J:$J,0))</f>
        <v>#N/A</v>
      </c>
      <c r="W1116" s="271"/>
      <c r="X1116" s="271">
        <f t="shared" ca="1" si="163"/>
        <v>0</v>
      </c>
      <c r="Y1116" s="271"/>
      <c r="Z1116" s="271"/>
      <c r="AB1116" s="273" t="str">
        <f t="shared" si="164"/>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2"/>
        <v/>
      </c>
      <c r="T1117" s="222" t="str">
        <f ca="1">IF(B1117="","",IF(ISERROR(MATCH($J1117,SorP!$B$1:$B$6230,0)),"",INDIRECT("'SorP'!$A$"&amp;MATCH($J1117,SorP!$B$1:$B$6230,0))))</f>
        <v/>
      </c>
      <c r="U1117" s="238"/>
      <c r="V1117" s="270" t="e">
        <f>IF(C1117="",NA(),MATCH($B1117&amp;$C1117,'Smelter Look-up'!$J:$J,0))</f>
        <v>#N/A</v>
      </c>
      <c r="W1117" s="271"/>
      <c r="X1117" s="271">
        <f t="shared" ca="1" si="163"/>
        <v>0</v>
      </c>
      <c r="Y1117" s="271"/>
      <c r="Z1117" s="271"/>
      <c r="AB1117" s="273" t="str">
        <f t="shared" si="164"/>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2"/>
        <v/>
      </c>
      <c r="T1118" s="222" t="str">
        <f ca="1">IF(B1118="","",IF(ISERROR(MATCH($J1118,SorP!$B$1:$B$6230,0)),"",INDIRECT("'SorP'!$A$"&amp;MATCH($J1118,SorP!$B$1:$B$6230,0))))</f>
        <v/>
      </c>
      <c r="U1118" s="238"/>
      <c r="V1118" s="270" t="e">
        <f>IF(C1118="",NA(),MATCH($B1118&amp;$C1118,'Smelter Look-up'!$J:$J,0))</f>
        <v>#N/A</v>
      </c>
      <c r="W1118" s="271"/>
      <c r="X1118" s="271">
        <f t="shared" ca="1" si="163"/>
        <v>0</v>
      </c>
      <c r="Y1118" s="271"/>
      <c r="Z1118" s="271"/>
      <c r="AB1118" s="273" t="str">
        <f t="shared" si="164"/>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2"/>
        <v/>
      </c>
      <c r="T1119" s="222" t="str">
        <f ca="1">IF(B1119="","",IF(ISERROR(MATCH($J1119,SorP!$B$1:$B$6230,0)),"",INDIRECT("'SorP'!$A$"&amp;MATCH($J1119,SorP!$B$1:$B$6230,0))))</f>
        <v/>
      </c>
      <c r="U1119" s="238"/>
      <c r="V1119" s="270" t="e">
        <f>IF(C1119="",NA(),MATCH($B1119&amp;$C1119,'Smelter Look-up'!$J:$J,0))</f>
        <v>#N/A</v>
      </c>
      <c r="W1119" s="271"/>
      <c r="X1119" s="271">
        <f t="shared" ca="1" si="163"/>
        <v>0</v>
      </c>
      <c r="Y1119" s="271"/>
      <c r="Z1119" s="271"/>
      <c r="AB1119" s="273" t="str">
        <f t="shared" si="164"/>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6">IF(AND(C1145="Smelter not listed",OR(LEN(D1145)=0,LEN(E1145)=0)),1,0)</f>
        <v>0</v>
      </c>
      <c r="Y1145" s="271"/>
      <c r="Z1145" s="271"/>
      <c r="AB1145" s="273" t="str">
        <f t="shared" ref="AB1145" si="167">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8">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9">IF(AND(C1146="Smelter not listed",OR(LEN(D1146)=0,LEN(E1146)=0)),1,0)</f>
        <v>0</v>
      </c>
      <c r="Y1146" s="271"/>
      <c r="Z1146" s="271"/>
      <c r="AB1146" s="273" t="str">
        <f t="shared" ref="AB1146:AB1177" si="170">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71">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72">IF(AND(C1178="Smelter not listed",OR(LEN(D1178)=0,LEN(E1178)=0)),1,0)</f>
        <v>0</v>
      </c>
      <c r="Y1178" s="271"/>
      <c r="Z1178" s="271"/>
      <c r="AB1178" s="273" t="str">
        <f t="shared" ref="AB1178:AB1208" si="173">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1"/>
        <v/>
      </c>
      <c r="T1179" s="222" t="str">
        <f ca="1">IF(B1179="","",IF(ISERROR(MATCH($J1179,SorP!$B$1:$B$6230,0)),"",INDIRECT("'SorP'!$A$"&amp;MATCH($J1179,SorP!$B$1:$B$6230,0))))</f>
        <v/>
      </c>
      <c r="U1179" s="238"/>
      <c r="V1179" s="270" t="e">
        <f>IF(C1179="",NA(),MATCH($B1179&amp;$C1179,'Smelter Look-up'!$J:$J,0))</f>
        <v>#N/A</v>
      </c>
      <c r="W1179" s="271"/>
      <c r="X1179" s="271">
        <f t="shared" ca="1" si="172"/>
        <v>0</v>
      </c>
      <c r="Y1179" s="271"/>
      <c r="Z1179" s="271"/>
      <c r="AB1179" s="273" t="str">
        <f t="shared" si="17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1"/>
        <v/>
      </c>
      <c r="T1180" s="222" t="str">
        <f ca="1">IF(B1180="","",IF(ISERROR(MATCH($J1180,SorP!$B$1:$B$6230,0)),"",INDIRECT("'SorP'!$A$"&amp;MATCH($J1180,SorP!$B$1:$B$6230,0))))</f>
        <v/>
      </c>
      <c r="U1180" s="238"/>
      <c r="V1180" s="270" t="e">
        <f>IF(C1180="",NA(),MATCH($B1180&amp;$C1180,'Smelter Look-up'!$J:$J,0))</f>
        <v>#N/A</v>
      </c>
      <c r="W1180" s="271"/>
      <c r="X1180" s="271">
        <f t="shared" ca="1" si="172"/>
        <v>0</v>
      </c>
      <c r="Y1180" s="271"/>
      <c r="Z1180" s="271"/>
      <c r="AB1180" s="273" t="str">
        <f t="shared" si="173"/>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1"/>
        <v/>
      </c>
      <c r="T1181" s="222" t="str">
        <f ca="1">IF(B1181="","",IF(ISERROR(MATCH($J1181,SorP!$B$1:$B$6230,0)),"",INDIRECT("'SorP'!$A$"&amp;MATCH($J1181,SorP!$B$1:$B$6230,0))))</f>
        <v/>
      </c>
      <c r="U1181" s="238"/>
      <c r="V1181" s="270" t="e">
        <f>IF(C1181="",NA(),MATCH($B1181&amp;$C1181,'Smelter Look-up'!$J:$J,0))</f>
        <v>#N/A</v>
      </c>
      <c r="W1181" s="271"/>
      <c r="X1181" s="271">
        <f t="shared" ca="1" si="172"/>
        <v>0</v>
      </c>
      <c r="Y1181" s="271"/>
      <c r="Z1181" s="271"/>
      <c r="AB1181" s="273" t="str">
        <f t="shared" si="17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1"/>
        <v/>
      </c>
      <c r="T1182" s="222" t="str">
        <f ca="1">IF(B1182="","",IF(ISERROR(MATCH($J1182,SorP!$B$1:$B$6230,0)),"",INDIRECT("'SorP'!$A$"&amp;MATCH($J1182,SorP!$B$1:$B$6230,0))))</f>
        <v/>
      </c>
      <c r="U1182" s="238"/>
      <c r="V1182" s="270" t="e">
        <f>IF(C1182="",NA(),MATCH($B1182&amp;$C1182,'Smelter Look-up'!$J:$J,0))</f>
        <v>#N/A</v>
      </c>
      <c r="W1182" s="271"/>
      <c r="X1182" s="271">
        <f t="shared" ca="1" si="172"/>
        <v>0</v>
      </c>
      <c r="Y1182" s="271"/>
      <c r="Z1182" s="271"/>
      <c r="AB1182" s="273" t="str">
        <f t="shared" si="17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1"/>
        <v/>
      </c>
      <c r="T1183" s="222" t="str">
        <f ca="1">IF(B1183="","",IF(ISERROR(MATCH($J1183,SorP!$B$1:$B$6230,0)),"",INDIRECT("'SorP'!$A$"&amp;MATCH($J1183,SorP!$B$1:$B$6230,0))))</f>
        <v/>
      </c>
      <c r="U1183" s="238"/>
      <c r="V1183" s="270" t="e">
        <f>IF(C1183="",NA(),MATCH($B1183&amp;$C1183,'Smelter Look-up'!$J:$J,0))</f>
        <v>#N/A</v>
      </c>
      <c r="W1183" s="271"/>
      <c r="X1183" s="271">
        <f t="shared" ca="1" si="172"/>
        <v>0</v>
      </c>
      <c r="Y1183" s="271"/>
      <c r="Z1183" s="271"/>
      <c r="AB1183" s="273" t="str">
        <f t="shared" si="17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5">IF(AND(C1209="Smelter not listed",OR(LEN(D1209)=0,LEN(E1209)=0)),1,0)</f>
        <v>0</v>
      </c>
      <c r="Y1209" s="271"/>
      <c r="Z1209" s="271"/>
      <c r="AB1209" s="273" t="str">
        <f t="shared" ref="AB1209" si="176">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7">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8">IF(AND(C1210="Smelter not listed",OR(LEN(D1210)=0,LEN(E1210)=0)),1,0)</f>
        <v>0</v>
      </c>
      <c r="Y1210" s="271"/>
      <c r="Z1210" s="271"/>
      <c r="AB1210" s="273" t="str">
        <f t="shared" ref="AB1210:AB1241" si="179">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80">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81">IF(AND(C1242="Smelter not listed",OR(LEN(D1242)=0,LEN(E1242)=0)),1,0)</f>
        <v>0</v>
      </c>
      <c r="Y1242" s="271"/>
      <c r="Z1242" s="271"/>
      <c r="AB1242" s="273" t="str">
        <f t="shared" ref="AB1242:AB1272" si="182">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0"/>
        <v/>
      </c>
      <c r="T1243" s="222" t="str">
        <f ca="1">IF(B1243="","",IF(ISERROR(MATCH($J1243,SorP!$B$1:$B$6230,0)),"",INDIRECT("'SorP'!$A$"&amp;MATCH($J1243,SorP!$B$1:$B$6230,0))))</f>
        <v/>
      </c>
      <c r="U1243" s="238"/>
      <c r="V1243" s="270" t="e">
        <f>IF(C1243="",NA(),MATCH($B1243&amp;$C1243,'Smelter Look-up'!$J:$J,0))</f>
        <v>#N/A</v>
      </c>
      <c r="W1243" s="271"/>
      <c r="X1243" s="271">
        <f t="shared" ca="1" si="181"/>
        <v>0</v>
      </c>
      <c r="Y1243" s="271"/>
      <c r="Z1243" s="271"/>
      <c r="AB1243" s="273" t="str">
        <f t="shared" si="18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0"/>
        <v/>
      </c>
      <c r="T1244" s="222" t="str">
        <f ca="1">IF(B1244="","",IF(ISERROR(MATCH($J1244,SorP!$B$1:$B$6230,0)),"",INDIRECT("'SorP'!$A$"&amp;MATCH($J1244,SorP!$B$1:$B$6230,0))))</f>
        <v/>
      </c>
      <c r="U1244" s="238"/>
      <c r="V1244" s="270" t="e">
        <f>IF(C1244="",NA(),MATCH($B1244&amp;$C1244,'Smelter Look-up'!$J:$J,0))</f>
        <v>#N/A</v>
      </c>
      <c r="W1244" s="271"/>
      <c r="X1244" s="271">
        <f t="shared" ca="1" si="181"/>
        <v>0</v>
      </c>
      <c r="Y1244" s="271"/>
      <c r="Z1244" s="271"/>
      <c r="AB1244" s="273" t="str">
        <f t="shared" si="182"/>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0"/>
        <v/>
      </c>
      <c r="T1245" s="222" t="str">
        <f ca="1">IF(B1245="","",IF(ISERROR(MATCH($J1245,SorP!$B$1:$B$6230,0)),"",INDIRECT("'SorP'!$A$"&amp;MATCH($J1245,SorP!$B$1:$B$6230,0))))</f>
        <v/>
      </c>
      <c r="U1245" s="238"/>
      <c r="V1245" s="270" t="e">
        <f>IF(C1245="",NA(),MATCH($B1245&amp;$C1245,'Smelter Look-up'!$J:$J,0))</f>
        <v>#N/A</v>
      </c>
      <c r="W1245" s="271"/>
      <c r="X1245" s="271">
        <f t="shared" ca="1" si="181"/>
        <v>0</v>
      </c>
      <c r="Y1245" s="271"/>
      <c r="Z1245" s="271"/>
      <c r="AB1245" s="273" t="str">
        <f t="shared" si="182"/>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0"/>
        <v/>
      </c>
      <c r="T1246" s="222" t="str">
        <f ca="1">IF(B1246="","",IF(ISERROR(MATCH($J1246,SorP!$B$1:$B$6230,0)),"",INDIRECT("'SorP'!$A$"&amp;MATCH($J1246,SorP!$B$1:$B$6230,0))))</f>
        <v/>
      </c>
      <c r="U1246" s="238"/>
      <c r="V1246" s="270" t="e">
        <f>IF(C1246="",NA(),MATCH($B1246&amp;$C1246,'Smelter Look-up'!$J:$J,0))</f>
        <v>#N/A</v>
      </c>
      <c r="W1246" s="271"/>
      <c r="X1246" s="271">
        <f t="shared" ca="1" si="181"/>
        <v>0</v>
      </c>
      <c r="Y1246" s="271"/>
      <c r="Z1246" s="271"/>
      <c r="AB1246" s="273" t="str">
        <f t="shared" si="182"/>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0"/>
        <v/>
      </c>
      <c r="T1247" s="222" t="str">
        <f ca="1">IF(B1247="","",IF(ISERROR(MATCH($J1247,SorP!$B$1:$B$6230,0)),"",INDIRECT("'SorP'!$A$"&amp;MATCH($J1247,SorP!$B$1:$B$6230,0))))</f>
        <v/>
      </c>
      <c r="U1247" s="238"/>
      <c r="V1247" s="270" t="e">
        <f>IF(C1247="",NA(),MATCH($B1247&amp;$C1247,'Smelter Look-up'!$J:$J,0))</f>
        <v>#N/A</v>
      </c>
      <c r="W1247" s="271"/>
      <c r="X1247" s="271">
        <f t="shared" ca="1" si="181"/>
        <v>0</v>
      </c>
      <c r="Y1247" s="271"/>
      <c r="Z1247" s="271"/>
      <c r="AB1247" s="273" t="str">
        <f t="shared" si="182"/>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4">IF(AND(C1273="Smelter not listed",OR(LEN(D1273)=0,LEN(E1273)=0)),1,0)</f>
        <v>0</v>
      </c>
      <c r="Y1273" s="271"/>
      <c r="Z1273" s="271"/>
      <c r="AB1273" s="273" t="str">
        <f t="shared" ref="AB1273" si="185">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6">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7">IF(AND(C1274="Smelter not listed",OR(LEN(D1274)=0,LEN(E1274)=0)),1,0)</f>
        <v>0</v>
      </c>
      <c r="Y1274" s="271"/>
      <c r="Z1274" s="271"/>
      <c r="AB1274" s="273" t="str">
        <f t="shared" ref="AB1274:AB1305" si="188">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9">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90">IF(AND(C1306="Smelter not listed",OR(LEN(D1306)=0,LEN(E1306)=0)),1,0)</f>
        <v>0</v>
      </c>
      <c r="Y1306" s="271"/>
      <c r="Z1306" s="271"/>
      <c r="AB1306" s="273" t="str">
        <f t="shared" ref="AB1306:AB1336" si="191">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9"/>
        <v/>
      </c>
      <c r="T1307" s="222" t="str">
        <f ca="1">IF(B1307="","",IF(ISERROR(MATCH($J1307,SorP!$B$1:$B$6230,0)),"",INDIRECT("'SorP'!$A$"&amp;MATCH($J1307,SorP!$B$1:$B$6230,0))))</f>
        <v/>
      </c>
      <c r="U1307" s="238"/>
      <c r="V1307" s="270" t="e">
        <f>IF(C1307="",NA(),MATCH($B1307&amp;$C1307,'Smelter Look-up'!$J:$J,0))</f>
        <v>#N/A</v>
      </c>
      <c r="W1307" s="271"/>
      <c r="X1307" s="271">
        <f t="shared" ca="1" si="190"/>
        <v>0</v>
      </c>
      <c r="Y1307" s="271"/>
      <c r="Z1307" s="271"/>
      <c r="AB1307" s="273" t="str">
        <f t="shared" si="19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9"/>
        <v/>
      </c>
      <c r="T1308" s="222" t="str">
        <f ca="1">IF(B1308="","",IF(ISERROR(MATCH($J1308,SorP!$B$1:$B$6230,0)),"",INDIRECT("'SorP'!$A$"&amp;MATCH($J1308,SorP!$B$1:$B$6230,0))))</f>
        <v/>
      </c>
      <c r="U1308" s="238"/>
      <c r="V1308" s="270" t="e">
        <f>IF(C1308="",NA(),MATCH($B1308&amp;$C1308,'Smelter Look-up'!$J:$J,0))</f>
        <v>#N/A</v>
      </c>
      <c r="W1308" s="271"/>
      <c r="X1308" s="271">
        <f t="shared" ca="1" si="190"/>
        <v>0</v>
      </c>
      <c r="Y1308" s="271"/>
      <c r="Z1308" s="271"/>
      <c r="AB1308" s="273" t="str">
        <f t="shared" si="19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9"/>
        <v/>
      </c>
      <c r="T1309" s="222" t="str">
        <f ca="1">IF(B1309="","",IF(ISERROR(MATCH($J1309,SorP!$B$1:$B$6230,0)),"",INDIRECT("'SorP'!$A$"&amp;MATCH($J1309,SorP!$B$1:$B$6230,0))))</f>
        <v/>
      </c>
      <c r="U1309" s="238"/>
      <c r="V1309" s="270" t="e">
        <f>IF(C1309="",NA(),MATCH($B1309&amp;$C1309,'Smelter Look-up'!$J:$J,0))</f>
        <v>#N/A</v>
      </c>
      <c r="W1309" s="271"/>
      <c r="X1309" s="271">
        <f t="shared" ca="1" si="190"/>
        <v>0</v>
      </c>
      <c r="Y1309" s="271"/>
      <c r="Z1309" s="271"/>
      <c r="AB1309" s="273" t="str">
        <f t="shared" si="19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9"/>
        <v/>
      </c>
      <c r="T1310" s="222" t="str">
        <f ca="1">IF(B1310="","",IF(ISERROR(MATCH($J1310,SorP!$B$1:$B$6230,0)),"",INDIRECT("'SorP'!$A$"&amp;MATCH($J1310,SorP!$B$1:$B$6230,0))))</f>
        <v/>
      </c>
      <c r="U1310" s="238"/>
      <c r="V1310" s="270" t="e">
        <f>IF(C1310="",NA(),MATCH($B1310&amp;$C1310,'Smelter Look-up'!$J:$J,0))</f>
        <v>#N/A</v>
      </c>
      <c r="W1310" s="271"/>
      <c r="X1310" s="271">
        <f t="shared" ca="1" si="190"/>
        <v>0</v>
      </c>
      <c r="Y1310" s="271"/>
      <c r="Z1310" s="271"/>
      <c r="AB1310" s="273" t="str">
        <f t="shared" si="19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9"/>
        <v/>
      </c>
      <c r="T1311" s="222" t="str">
        <f ca="1">IF(B1311="","",IF(ISERROR(MATCH($J1311,SorP!$B$1:$B$6230,0)),"",INDIRECT("'SorP'!$A$"&amp;MATCH($J1311,SorP!$B$1:$B$6230,0))))</f>
        <v/>
      </c>
      <c r="U1311" s="238"/>
      <c r="V1311" s="270" t="e">
        <f>IF(C1311="",NA(),MATCH($B1311&amp;$C1311,'Smelter Look-up'!$J:$J,0))</f>
        <v>#N/A</v>
      </c>
      <c r="W1311" s="271"/>
      <c r="X1311" s="271">
        <f t="shared" ca="1" si="190"/>
        <v>0</v>
      </c>
      <c r="Y1311" s="271"/>
      <c r="Z1311" s="271"/>
      <c r="AB1311" s="273" t="str">
        <f t="shared" si="19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3">IF(AND(C1337="Smelter not listed",OR(LEN(D1337)=0,LEN(E1337)=0)),1,0)</f>
        <v>0</v>
      </c>
      <c r="Y1337" s="271"/>
      <c r="Z1337" s="271"/>
      <c r="AB1337" s="273" t="str">
        <f t="shared" ref="AB1337" si="194">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5">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6">IF(AND(C1338="Smelter not listed",OR(LEN(D1338)=0,LEN(E1338)=0)),1,0)</f>
        <v>0</v>
      </c>
      <c r="Y1338" s="271"/>
      <c r="Z1338" s="271"/>
      <c r="AB1338" s="273" t="str">
        <f t="shared" ref="AB1338:AB1369" si="197">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8">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9">IF(AND(C1370="Smelter not listed",OR(LEN(D1370)=0,LEN(E1370)=0)),1,0)</f>
        <v>0</v>
      </c>
      <c r="Y1370" s="271"/>
      <c r="Z1370" s="271"/>
      <c r="AB1370" s="273" t="str">
        <f t="shared" ref="AB1370:AB1400" si="200">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8"/>
        <v/>
      </c>
      <c r="T1371" s="222" t="str">
        <f ca="1">IF(B1371="","",IF(ISERROR(MATCH($J1371,SorP!$B$1:$B$6230,0)),"",INDIRECT("'SorP'!$A$"&amp;MATCH($J1371,SorP!$B$1:$B$6230,0))))</f>
        <v/>
      </c>
      <c r="U1371" s="238"/>
      <c r="V1371" s="270" t="e">
        <f>IF(C1371="",NA(),MATCH($B1371&amp;$C1371,'Smelter Look-up'!$J:$J,0))</f>
        <v>#N/A</v>
      </c>
      <c r="W1371" s="271"/>
      <c r="X1371" s="271">
        <f t="shared" ca="1" si="199"/>
        <v>0</v>
      </c>
      <c r="Y1371" s="271"/>
      <c r="Z1371" s="271"/>
      <c r="AB1371" s="273" t="str">
        <f t="shared" si="20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8"/>
        <v/>
      </c>
      <c r="T1372" s="222" t="str">
        <f ca="1">IF(B1372="","",IF(ISERROR(MATCH($J1372,SorP!$B$1:$B$6230,0)),"",INDIRECT("'SorP'!$A$"&amp;MATCH($J1372,SorP!$B$1:$B$6230,0))))</f>
        <v/>
      </c>
      <c r="U1372" s="238"/>
      <c r="V1372" s="270" t="e">
        <f>IF(C1372="",NA(),MATCH($B1372&amp;$C1372,'Smelter Look-up'!$J:$J,0))</f>
        <v>#N/A</v>
      </c>
      <c r="W1372" s="271"/>
      <c r="X1372" s="271">
        <f t="shared" ca="1" si="199"/>
        <v>0</v>
      </c>
      <c r="Y1372" s="271"/>
      <c r="Z1372" s="271"/>
      <c r="AB1372" s="273" t="str">
        <f t="shared" si="20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8"/>
        <v/>
      </c>
      <c r="T1373" s="222" t="str">
        <f ca="1">IF(B1373="","",IF(ISERROR(MATCH($J1373,SorP!$B$1:$B$6230,0)),"",INDIRECT("'SorP'!$A$"&amp;MATCH($J1373,SorP!$B$1:$B$6230,0))))</f>
        <v/>
      </c>
      <c r="U1373" s="238"/>
      <c r="V1373" s="270" t="e">
        <f>IF(C1373="",NA(),MATCH($B1373&amp;$C1373,'Smelter Look-up'!$J:$J,0))</f>
        <v>#N/A</v>
      </c>
      <c r="W1373" s="271"/>
      <c r="X1373" s="271">
        <f t="shared" ca="1" si="199"/>
        <v>0</v>
      </c>
      <c r="Y1373" s="271"/>
      <c r="Z1373" s="271"/>
      <c r="AB1373" s="273" t="str">
        <f t="shared" si="20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8"/>
        <v/>
      </c>
      <c r="T1374" s="222" t="str">
        <f ca="1">IF(B1374="","",IF(ISERROR(MATCH($J1374,SorP!$B$1:$B$6230,0)),"",INDIRECT("'SorP'!$A$"&amp;MATCH($J1374,SorP!$B$1:$B$6230,0))))</f>
        <v/>
      </c>
      <c r="U1374" s="238"/>
      <c r="V1374" s="270" t="e">
        <f>IF(C1374="",NA(),MATCH($B1374&amp;$C1374,'Smelter Look-up'!$J:$J,0))</f>
        <v>#N/A</v>
      </c>
      <c r="W1374" s="271"/>
      <c r="X1374" s="271">
        <f t="shared" ca="1" si="199"/>
        <v>0</v>
      </c>
      <c r="Y1374" s="271"/>
      <c r="Z1374" s="271"/>
      <c r="AB1374" s="273" t="str">
        <f t="shared" si="20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8"/>
        <v/>
      </c>
      <c r="T1375" s="222" t="str">
        <f ca="1">IF(B1375="","",IF(ISERROR(MATCH($J1375,SorP!$B$1:$B$6230,0)),"",INDIRECT("'SorP'!$A$"&amp;MATCH($J1375,SorP!$B$1:$B$6230,0))))</f>
        <v/>
      </c>
      <c r="U1375" s="238"/>
      <c r="V1375" s="270" t="e">
        <f>IF(C1375="",NA(),MATCH($B1375&amp;$C1375,'Smelter Look-up'!$J:$J,0))</f>
        <v>#N/A</v>
      </c>
      <c r="W1375" s="271"/>
      <c r="X1375" s="271">
        <f t="shared" ca="1" si="199"/>
        <v>0</v>
      </c>
      <c r="Y1375" s="271"/>
      <c r="Z1375" s="271"/>
      <c r="AB1375" s="273" t="str">
        <f t="shared" si="20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202">IF(AND(C1401="Smelter not listed",OR(LEN(D1401)=0,LEN(E1401)=0)),1,0)</f>
        <v>0</v>
      </c>
      <c r="Y1401" s="271"/>
      <c r="Z1401" s="271"/>
      <c r="AB1401" s="273" t="str">
        <f t="shared" ref="AB1401" si="203">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4">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5">IF(AND(C1402="Smelter not listed",OR(LEN(D1402)=0,LEN(E1402)=0)),1,0)</f>
        <v>0</v>
      </c>
      <c r="Y1402" s="271"/>
      <c r="Z1402" s="271"/>
      <c r="AB1402" s="273" t="str">
        <f t="shared" ref="AB1402:AB1433" si="206">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7">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8">IF(AND(C1434="Smelter not listed",OR(LEN(D1434)=0,LEN(E1434)=0)),1,0)</f>
        <v>0</v>
      </c>
      <c r="Y1434" s="271"/>
      <c r="Z1434" s="271"/>
      <c r="AB1434" s="273" t="str">
        <f t="shared" ref="AB1434:AB1464" si="209">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7"/>
        <v/>
      </c>
      <c r="T1435" s="222" t="str">
        <f ca="1">IF(B1435="","",IF(ISERROR(MATCH($J1435,SorP!$B$1:$B$6230,0)),"",INDIRECT("'SorP'!$A$"&amp;MATCH($J1435,SorP!$B$1:$B$6230,0))))</f>
        <v/>
      </c>
      <c r="U1435" s="238"/>
      <c r="V1435" s="270" t="e">
        <f>IF(C1435="",NA(),MATCH($B1435&amp;$C1435,'Smelter Look-up'!$J:$J,0))</f>
        <v>#N/A</v>
      </c>
      <c r="W1435" s="271"/>
      <c r="X1435" s="271">
        <f t="shared" ca="1" si="208"/>
        <v>0</v>
      </c>
      <c r="Y1435" s="271"/>
      <c r="Z1435" s="271"/>
      <c r="AB1435" s="273" t="str">
        <f t="shared" si="20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7"/>
        <v/>
      </c>
      <c r="T1436" s="222" t="str">
        <f ca="1">IF(B1436="","",IF(ISERROR(MATCH($J1436,SorP!$B$1:$B$6230,0)),"",INDIRECT("'SorP'!$A$"&amp;MATCH($J1436,SorP!$B$1:$B$6230,0))))</f>
        <v/>
      </c>
      <c r="U1436" s="238"/>
      <c r="V1436" s="270" t="e">
        <f>IF(C1436="",NA(),MATCH($B1436&amp;$C1436,'Smelter Look-up'!$J:$J,0))</f>
        <v>#N/A</v>
      </c>
      <c r="W1436" s="271"/>
      <c r="X1436" s="271">
        <f t="shared" ca="1" si="208"/>
        <v>0</v>
      </c>
      <c r="Y1436" s="271"/>
      <c r="Z1436" s="271"/>
      <c r="AB1436" s="273" t="str">
        <f t="shared" si="209"/>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7"/>
        <v/>
      </c>
      <c r="T1437" s="222" t="str">
        <f ca="1">IF(B1437="","",IF(ISERROR(MATCH($J1437,SorP!$B$1:$B$6230,0)),"",INDIRECT("'SorP'!$A$"&amp;MATCH($J1437,SorP!$B$1:$B$6230,0))))</f>
        <v/>
      </c>
      <c r="U1437" s="238"/>
      <c r="V1437" s="270" t="e">
        <f>IF(C1437="",NA(),MATCH($B1437&amp;$C1437,'Smelter Look-up'!$J:$J,0))</f>
        <v>#N/A</v>
      </c>
      <c r="W1437" s="271"/>
      <c r="X1437" s="271">
        <f t="shared" ca="1" si="208"/>
        <v>0</v>
      </c>
      <c r="Y1437" s="271"/>
      <c r="Z1437" s="271"/>
      <c r="AB1437" s="273" t="str">
        <f t="shared" si="209"/>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7"/>
        <v/>
      </c>
      <c r="T1438" s="222" t="str">
        <f ca="1">IF(B1438="","",IF(ISERROR(MATCH($J1438,SorP!$B$1:$B$6230,0)),"",INDIRECT("'SorP'!$A$"&amp;MATCH($J1438,SorP!$B$1:$B$6230,0))))</f>
        <v/>
      </c>
      <c r="U1438" s="238"/>
      <c r="V1438" s="270" t="e">
        <f>IF(C1438="",NA(),MATCH($B1438&amp;$C1438,'Smelter Look-up'!$J:$J,0))</f>
        <v>#N/A</v>
      </c>
      <c r="W1438" s="271"/>
      <c r="X1438" s="271">
        <f t="shared" ca="1" si="208"/>
        <v>0</v>
      </c>
      <c r="Y1438" s="271"/>
      <c r="Z1438" s="271"/>
      <c r="AB1438" s="273" t="str">
        <f t="shared" si="209"/>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7"/>
        <v/>
      </c>
      <c r="T1439" s="222" t="str">
        <f ca="1">IF(B1439="","",IF(ISERROR(MATCH($J1439,SorP!$B$1:$B$6230,0)),"",INDIRECT("'SorP'!$A$"&amp;MATCH($J1439,SorP!$B$1:$B$6230,0))))</f>
        <v/>
      </c>
      <c r="U1439" s="238"/>
      <c r="V1439" s="270" t="e">
        <f>IF(C1439="",NA(),MATCH($B1439&amp;$C1439,'Smelter Look-up'!$J:$J,0))</f>
        <v>#N/A</v>
      </c>
      <c r="W1439" s="271"/>
      <c r="X1439" s="271">
        <f t="shared" ca="1" si="208"/>
        <v>0</v>
      </c>
      <c r="Y1439" s="271"/>
      <c r="Z1439" s="271"/>
      <c r="AB1439" s="273" t="str">
        <f t="shared" si="209"/>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11">IF(AND(C1465="Smelter not listed",OR(LEN(D1465)=0,LEN(E1465)=0)),1,0)</f>
        <v>0</v>
      </c>
      <c r="Y1465" s="271"/>
      <c r="Z1465" s="271"/>
      <c r="AB1465" s="273" t="str">
        <f t="shared" ref="AB1465" si="212">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3">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4">IF(AND(C1466="Smelter not listed",OR(LEN(D1466)=0,LEN(E1466)=0)),1,0)</f>
        <v>0</v>
      </c>
      <c r="Y1466" s="271"/>
      <c r="Z1466" s="271"/>
      <c r="AB1466" s="273" t="str">
        <f t="shared" ref="AB1466:AB1497" si="215">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6">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7">IF(AND(C1498="Smelter not listed",OR(LEN(D1498)=0,LEN(E1498)=0)),1,0)</f>
        <v>0</v>
      </c>
      <c r="Y1498" s="271"/>
      <c r="Z1498" s="271"/>
      <c r="AB1498" s="273" t="str">
        <f t="shared" ref="AB1498:AB1528" si="218">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6"/>
        <v/>
      </c>
      <c r="T1499" s="222" t="str">
        <f ca="1">IF(B1499="","",IF(ISERROR(MATCH($J1499,SorP!$B$1:$B$6230,0)),"",INDIRECT("'SorP'!$A$"&amp;MATCH($J1499,SorP!$B$1:$B$6230,0))))</f>
        <v/>
      </c>
      <c r="U1499" s="238"/>
      <c r="V1499" s="270" t="e">
        <f>IF(C1499="",NA(),MATCH($B1499&amp;$C1499,'Smelter Look-up'!$J:$J,0))</f>
        <v>#N/A</v>
      </c>
      <c r="W1499" s="271"/>
      <c r="X1499" s="271">
        <f t="shared" ca="1" si="217"/>
        <v>0</v>
      </c>
      <c r="Y1499" s="271"/>
      <c r="Z1499" s="271"/>
      <c r="AB1499" s="273" t="str">
        <f t="shared" si="21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6"/>
        <v/>
      </c>
      <c r="T1500" s="222" t="str">
        <f ca="1">IF(B1500="","",IF(ISERROR(MATCH($J1500,SorP!$B$1:$B$6230,0)),"",INDIRECT("'SorP'!$A$"&amp;MATCH($J1500,SorP!$B$1:$B$6230,0))))</f>
        <v/>
      </c>
      <c r="U1500" s="238"/>
      <c r="V1500" s="270" t="e">
        <f>IF(C1500="",NA(),MATCH($B1500&amp;$C1500,'Smelter Look-up'!$J:$J,0))</f>
        <v>#N/A</v>
      </c>
      <c r="W1500" s="271"/>
      <c r="X1500" s="271">
        <f t="shared" ca="1" si="217"/>
        <v>0</v>
      </c>
      <c r="Y1500" s="271"/>
      <c r="Z1500" s="271"/>
      <c r="AB1500" s="273" t="str">
        <f t="shared" si="218"/>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6"/>
        <v/>
      </c>
      <c r="T1501" s="222" t="str">
        <f ca="1">IF(B1501="","",IF(ISERROR(MATCH($J1501,SorP!$B$1:$B$6230,0)),"",INDIRECT("'SorP'!$A$"&amp;MATCH($J1501,SorP!$B$1:$B$6230,0))))</f>
        <v/>
      </c>
      <c r="U1501" s="238"/>
      <c r="V1501" s="270" t="e">
        <f>IF(C1501="",NA(),MATCH($B1501&amp;$C1501,'Smelter Look-up'!$J:$J,0))</f>
        <v>#N/A</v>
      </c>
      <c r="W1501" s="271"/>
      <c r="X1501" s="271">
        <f t="shared" ca="1" si="217"/>
        <v>0</v>
      </c>
      <c r="Y1501" s="271"/>
      <c r="Z1501" s="271"/>
      <c r="AB1501" s="273" t="str">
        <f t="shared" si="218"/>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6"/>
        <v/>
      </c>
      <c r="T1502" s="222" t="str">
        <f ca="1">IF(B1502="","",IF(ISERROR(MATCH($J1502,SorP!$B$1:$B$6230,0)),"",INDIRECT("'SorP'!$A$"&amp;MATCH($J1502,SorP!$B$1:$B$6230,0))))</f>
        <v/>
      </c>
      <c r="U1502" s="238"/>
      <c r="V1502" s="270" t="e">
        <f>IF(C1502="",NA(),MATCH($B1502&amp;$C1502,'Smelter Look-up'!$J:$J,0))</f>
        <v>#N/A</v>
      </c>
      <c r="W1502" s="271"/>
      <c r="X1502" s="271">
        <f t="shared" ca="1" si="217"/>
        <v>0</v>
      </c>
      <c r="Y1502" s="271"/>
      <c r="Z1502" s="271"/>
      <c r="AB1502" s="273" t="str">
        <f t="shared" si="218"/>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6"/>
        <v/>
      </c>
      <c r="T1503" s="222" t="str">
        <f ca="1">IF(B1503="","",IF(ISERROR(MATCH($J1503,SorP!$B$1:$B$6230,0)),"",INDIRECT("'SorP'!$A$"&amp;MATCH($J1503,SorP!$B$1:$B$6230,0))))</f>
        <v/>
      </c>
      <c r="U1503" s="238"/>
      <c r="V1503" s="270" t="e">
        <f>IF(C1503="",NA(),MATCH($B1503&amp;$C1503,'Smelter Look-up'!$J:$J,0))</f>
        <v>#N/A</v>
      </c>
      <c r="W1503" s="271"/>
      <c r="X1503" s="271">
        <f t="shared" ca="1" si="217"/>
        <v>0</v>
      </c>
      <c r="Y1503" s="271"/>
      <c r="Z1503" s="271"/>
      <c r="AB1503" s="273" t="str">
        <f t="shared" si="218"/>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20">IF(AND(C1529="Smelter not listed",OR(LEN(D1529)=0,LEN(E1529)=0)),1,0)</f>
        <v>0</v>
      </c>
      <c r="Y1529" s="271"/>
      <c r="Z1529" s="271"/>
      <c r="AB1529" s="273" t="str">
        <f t="shared" ref="AB1529" si="221">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22">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3">IF(AND(C1530="Smelter not listed",OR(LEN(D1530)=0,LEN(E1530)=0)),1,0)</f>
        <v>0</v>
      </c>
      <c r="Y1530" s="271"/>
      <c r="Z1530" s="271"/>
      <c r="AB1530" s="273" t="str">
        <f t="shared" ref="AB1530:AB1561" si="224">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5">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6">IF(AND(C1562="Smelter not listed",OR(LEN(D1562)=0,LEN(E1562)=0)),1,0)</f>
        <v>0</v>
      </c>
      <c r="Y1562" s="271"/>
      <c r="Z1562" s="271"/>
      <c r="AB1562" s="273" t="str">
        <f t="shared" ref="AB1562:AB1592" si="227">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5"/>
        <v/>
      </c>
      <c r="T1563" s="222" t="str">
        <f ca="1">IF(B1563="","",IF(ISERROR(MATCH($J1563,SorP!$B$1:$B$6230,0)),"",INDIRECT("'SorP'!$A$"&amp;MATCH($J1563,SorP!$B$1:$B$6230,0))))</f>
        <v/>
      </c>
      <c r="U1563" s="238"/>
      <c r="V1563" s="270" t="e">
        <f>IF(C1563="",NA(),MATCH($B1563&amp;$C1563,'Smelter Look-up'!$J:$J,0))</f>
        <v>#N/A</v>
      </c>
      <c r="W1563" s="271"/>
      <c r="X1563" s="271">
        <f t="shared" ca="1" si="226"/>
        <v>0</v>
      </c>
      <c r="Y1563" s="271"/>
      <c r="Z1563" s="271"/>
      <c r="AB1563" s="273" t="str">
        <f t="shared" si="22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5"/>
        <v/>
      </c>
      <c r="T1564" s="222" t="str">
        <f ca="1">IF(B1564="","",IF(ISERROR(MATCH($J1564,SorP!$B$1:$B$6230,0)),"",INDIRECT("'SorP'!$A$"&amp;MATCH($J1564,SorP!$B$1:$B$6230,0))))</f>
        <v/>
      </c>
      <c r="U1564" s="238"/>
      <c r="V1564" s="270" t="e">
        <f>IF(C1564="",NA(),MATCH($B1564&amp;$C1564,'Smelter Look-up'!$J:$J,0))</f>
        <v>#N/A</v>
      </c>
      <c r="W1564" s="271"/>
      <c r="X1564" s="271">
        <f t="shared" ca="1" si="226"/>
        <v>0</v>
      </c>
      <c r="Y1564" s="271"/>
      <c r="Z1564" s="271"/>
      <c r="AB1564" s="273" t="str">
        <f t="shared" si="227"/>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5"/>
        <v/>
      </c>
      <c r="T1565" s="222" t="str">
        <f ca="1">IF(B1565="","",IF(ISERROR(MATCH($J1565,SorP!$B$1:$B$6230,0)),"",INDIRECT("'SorP'!$A$"&amp;MATCH($J1565,SorP!$B$1:$B$6230,0))))</f>
        <v/>
      </c>
      <c r="U1565" s="238"/>
      <c r="V1565" s="270" t="e">
        <f>IF(C1565="",NA(),MATCH($B1565&amp;$C1565,'Smelter Look-up'!$J:$J,0))</f>
        <v>#N/A</v>
      </c>
      <c r="W1565" s="271"/>
      <c r="X1565" s="271">
        <f t="shared" ca="1" si="226"/>
        <v>0</v>
      </c>
      <c r="Y1565" s="271"/>
      <c r="Z1565" s="271"/>
      <c r="AB1565" s="273" t="str">
        <f t="shared" si="227"/>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5"/>
        <v/>
      </c>
      <c r="T1566" s="222" t="str">
        <f ca="1">IF(B1566="","",IF(ISERROR(MATCH($J1566,SorP!$B$1:$B$6230,0)),"",INDIRECT("'SorP'!$A$"&amp;MATCH($J1566,SorP!$B$1:$B$6230,0))))</f>
        <v/>
      </c>
      <c r="U1566" s="238"/>
      <c r="V1566" s="270" t="e">
        <f>IF(C1566="",NA(),MATCH($B1566&amp;$C1566,'Smelter Look-up'!$J:$J,0))</f>
        <v>#N/A</v>
      </c>
      <c r="W1566" s="271"/>
      <c r="X1566" s="271">
        <f t="shared" ca="1" si="226"/>
        <v>0</v>
      </c>
      <c r="Y1566" s="271"/>
      <c r="Z1566" s="271"/>
      <c r="AB1566" s="273" t="str">
        <f t="shared" si="227"/>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5"/>
        <v/>
      </c>
      <c r="T1567" s="222" t="str">
        <f ca="1">IF(B1567="","",IF(ISERROR(MATCH($J1567,SorP!$B$1:$B$6230,0)),"",INDIRECT("'SorP'!$A$"&amp;MATCH($J1567,SorP!$B$1:$B$6230,0))))</f>
        <v/>
      </c>
      <c r="U1567" s="238"/>
      <c r="V1567" s="270" t="e">
        <f>IF(C1567="",NA(),MATCH($B1567&amp;$C1567,'Smelter Look-up'!$J:$J,0))</f>
        <v>#N/A</v>
      </c>
      <c r="W1567" s="271"/>
      <c r="X1567" s="271">
        <f t="shared" ca="1" si="226"/>
        <v>0</v>
      </c>
      <c r="Y1567" s="271"/>
      <c r="Z1567" s="271"/>
      <c r="AB1567" s="273" t="str">
        <f t="shared" si="227"/>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9">IF(AND(C1593="Smelter not listed",OR(LEN(D1593)=0,LEN(E1593)=0)),1,0)</f>
        <v>0</v>
      </c>
      <c r="Y1593" s="271"/>
      <c r="Z1593" s="271"/>
      <c r="AB1593" s="273" t="str">
        <f t="shared" ref="AB1593" si="230">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31">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32">IF(AND(C1594="Smelter not listed",OR(LEN(D1594)=0,LEN(E1594)=0)),1,0)</f>
        <v>0</v>
      </c>
      <c r="Y1594" s="271"/>
      <c r="Z1594" s="271"/>
      <c r="AB1594" s="273" t="str">
        <f t="shared" ref="AB1594:AB1625" si="233">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4">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5">IF(AND(C1626="Smelter not listed",OR(LEN(D1626)=0,LEN(E1626)=0)),1,0)</f>
        <v>0</v>
      </c>
      <c r="Y1626" s="271"/>
      <c r="Z1626" s="271"/>
      <c r="AB1626" s="273" t="str">
        <f t="shared" ref="AB1626:AB1656" si="236">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4"/>
        <v/>
      </c>
      <c r="T1627" s="222" t="str">
        <f ca="1">IF(B1627="","",IF(ISERROR(MATCH($J1627,SorP!$B$1:$B$6230,0)),"",INDIRECT("'SorP'!$A$"&amp;MATCH($J1627,SorP!$B$1:$B$6230,0))))</f>
        <v/>
      </c>
      <c r="U1627" s="238"/>
      <c r="V1627" s="270" t="e">
        <f>IF(C1627="",NA(),MATCH($B1627&amp;$C1627,'Smelter Look-up'!$J:$J,0))</f>
        <v>#N/A</v>
      </c>
      <c r="W1627" s="271"/>
      <c r="X1627" s="271">
        <f t="shared" ca="1" si="235"/>
        <v>0</v>
      </c>
      <c r="Y1627" s="271"/>
      <c r="Z1627" s="271"/>
      <c r="AB1627" s="273" t="str">
        <f t="shared" si="23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4"/>
        <v/>
      </c>
      <c r="T1628" s="222" t="str">
        <f ca="1">IF(B1628="","",IF(ISERROR(MATCH($J1628,SorP!$B$1:$B$6230,0)),"",INDIRECT("'SorP'!$A$"&amp;MATCH($J1628,SorP!$B$1:$B$6230,0))))</f>
        <v/>
      </c>
      <c r="U1628" s="238"/>
      <c r="V1628" s="270" t="e">
        <f>IF(C1628="",NA(),MATCH($B1628&amp;$C1628,'Smelter Look-up'!$J:$J,0))</f>
        <v>#N/A</v>
      </c>
      <c r="W1628" s="271"/>
      <c r="X1628" s="271">
        <f t="shared" ca="1" si="235"/>
        <v>0</v>
      </c>
      <c r="Y1628" s="271"/>
      <c r="Z1628" s="271"/>
      <c r="AB1628" s="273" t="str">
        <f t="shared" si="236"/>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4"/>
        <v/>
      </c>
      <c r="T1629" s="222" t="str">
        <f ca="1">IF(B1629="","",IF(ISERROR(MATCH($J1629,SorP!$B$1:$B$6230,0)),"",INDIRECT("'SorP'!$A$"&amp;MATCH($J1629,SorP!$B$1:$B$6230,0))))</f>
        <v/>
      </c>
      <c r="U1629" s="238"/>
      <c r="V1629" s="270" t="e">
        <f>IF(C1629="",NA(),MATCH($B1629&amp;$C1629,'Smelter Look-up'!$J:$J,0))</f>
        <v>#N/A</v>
      </c>
      <c r="W1629" s="271"/>
      <c r="X1629" s="271">
        <f t="shared" ca="1" si="235"/>
        <v>0</v>
      </c>
      <c r="Y1629" s="271"/>
      <c r="Z1629" s="271"/>
      <c r="AB1629" s="273" t="str">
        <f t="shared" si="236"/>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4"/>
        <v/>
      </c>
      <c r="T1630" s="222" t="str">
        <f ca="1">IF(B1630="","",IF(ISERROR(MATCH($J1630,SorP!$B$1:$B$6230,0)),"",INDIRECT("'SorP'!$A$"&amp;MATCH($J1630,SorP!$B$1:$B$6230,0))))</f>
        <v/>
      </c>
      <c r="U1630" s="238"/>
      <c r="V1630" s="270" t="e">
        <f>IF(C1630="",NA(),MATCH($B1630&amp;$C1630,'Smelter Look-up'!$J:$J,0))</f>
        <v>#N/A</v>
      </c>
      <c r="W1630" s="271"/>
      <c r="X1630" s="271">
        <f t="shared" ca="1" si="235"/>
        <v>0</v>
      </c>
      <c r="Y1630" s="271"/>
      <c r="Z1630" s="271"/>
      <c r="AB1630" s="273" t="str">
        <f t="shared" si="236"/>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4"/>
        <v/>
      </c>
      <c r="T1631" s="222" t="str">
        <f ca="1">IF(B1631="","",IF(ISERROR(MATCH($J1631,SorP!$B$1:$B$6230,0)),"",INDIRECT("'SorP'!$A$"&amp;MATCH($J1631,SorP!$B$1:$B$6230,0))))</f>
        <v/>
      </c>
      <c r="U1631" s="238"/>
      <c r="V1631" s="270" t="e">
        <f>IF(C1631="",NA(),MATCH($B1631&amp;$C1631,'Smelter Look-up'!$J:$J,0))</f>
        <v>#N/A</v>
      </c>
      <c r="W1631" s="271"/>
      <c r="X1631" s="271">
        <f t="shared" ca="1" si="235"/>
        <v>0</v>
      </c>
      <c r="Y1631" s="271"/>
      <c r="Z1631" s="271"/>
      <c r="AB1631" s="273" t="str">
        <f t="shared" si="236"/>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8">IF(AND(C1657="Smelter not listed",OR(LEN(D1657)=0,LEN(E1657)=0)),1,0)</f>
        <v>0</v>
      </c>
      <c r="Y1657" s="271"/>
      <c r="Z1657" s="271"/>
      <c r="AB1657" s="273" t="str">
        <f t="shared" ref="AB1657" si="239">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40">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41">IF(AND(C1658="Smelter not listed",OR(LEN(D1658)=0,LEN(E1658)=0)),1,0)</f>
        <v>0</v>
      </c>
      <c r="Y1658" s="271"/>
      <c r="Z1658" s="271"/>
      <c r="AB1658" s="273" t="str">
        <f t="shared" ref="AB1658:AB1689" si="242">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3">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4">IF(AND(C1690="Smelter not listed",OR(LEN(D1690)=0,LEN(E1690)=0)),1,0)</f>
        <v>0</v>
      </c>
      <c r="Y1690" s="271"/>
      <c r="Z1690" s="271"/>
      <c r="AB1690" s="273" t="str">
        <f t="shared" ref="AB1690:AB1720" si="245">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3"/>
        <v/>
      </c>
      <c r="T1691" s="222" t="str">
        <f ca="1">IF(B1691="","",IF(ISERROR(MATCH($J1691,SorP!$B$1:$B$6230,0)),"",INDIRECT("'SorP'!$A$"&amp;MATCH($J1691,SorP!$B$1:$B$6230,0))))</f>
        <v/>
      </c>
      <c r="U1691" s="238"/>
      <c r="V1691" s="270" t="e">
        <f>IF(C1691="",NA(),MATCH($B1691&amp;$C1691,'Smelter Look-up'!$J:$J,0))</f>
        <v>#N/A</v>
      </c>
      <c r="W1691" s="271"/>
      <c r="X1691" s="271">
        <f t="shared" ca="1" si="244"/>
        <v>0</v>
      </c>
      <c r="Y1691" s="271"/>
      <c r="Z1691" s="271"/>
      <c r="AB1691" s="273" t="str">
        <f t="shared" si="24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3"/>
        <v/>
      </c>
      <c r="T1692" s="222" t="str">
        <f ca="1">IF(B1692="","",IF(ISERROR(MATCH($J1692,SorP!$B$1:$B$6230,0)),"",INDIRECT("'SorP'!$A$"&amp;MATCH($J1692,SorP!$B$1:$B$6230,0))))</f>
        <v/>
      </c>
      <c r="U1692" s="238"/>
      <c r="V1692" s="270" t="e">
        <f>IF(C1692="",NA(),MATCH($B1692&amp;$C1692,'Smelter Look-up'!$J:$J,0))</f>
        <v>#N/A</v>
      </c>
      <c r="W1692" s="271"/>
      <c r="X1692" s="271">
        <f t="shared" ca="1" si="244"/>
        <v>0</v>
      </c>
      <c r="Y1692" s="271"/>
      <c r="Z1692" s="271"/>
      <c r="AB1692" s="273" t="str">
        <f t="shared" si="245"/>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3"/>
        <v/>
      </c>
      <c r="T1693" s="222" t="str">
        <f ca="1">IF(B1693="","",IF(ISERROR(MATCH($J1693,SorP!$B$1:$B$6230,0)),"",INDIRECT("'SorP'!$A$"&amp;MATCH($J1693,SorP!$B$1:$B$6230,0))))</f>
        <v/>
      </c>
      <c r="U1693" s="238"/>
      <c r="V1693" s="270" t="e">
        <f>IF(C1693="",NA(),MATCH($B1693&amp;$C1693,'Smelter Look-up'!$J:$J,0))</f>
        <v>#N/A</v>
      </c>
      <c r="W1693" s="271"/>
      <c r="X1693" s="271">
        <f t="shared" ca="1" si="244"/>
        <v>0</v>
      </c>
      <c r="Y1693" s="271"/>
      <c r="Z1693" s="271"/>
      <c r="AB1693" s="273" t="str">
        <f t="shared" si="245"/>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3"/>
        <v/>
      </c>
      <c r="T1694" s="222" t="str">
        <f ca="1">IF(B1694="","",IF(ISERROR(MATCH($J1694,SorP!$B$1:$B$6230,0)),"",INDIRECT("'SorP'!$A$"&amp;MATCH($J1694,SorP!$B$1:$B$6230,0))))</f>
        <v/>
      </c>
      <c r="U1694" s="238"/>
      <c r="V1694" s="270" t="e">
        <f>IF(C1694="",NA(),MATCH($B1694&amp;$C1694,'Smelter Look-up'!$J:$J,0))</f>
        <v>#N/A</v>
      </c>
      <c r="W1694" s="271"/>
      <c r="X1694" s="271">
        <f t="shared" ca="1" si="244"/>
        <v>0</v>
      </c>
      <c r="Y1694" s="271"/>
      <c r="Z1694" s="271"/>
      <c r="AB1694" s="273" t="str">
        <f t="shared" si="245"/>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3"/>
        <v/>
      </c>
      <c r="T1695" s="222" t="str">
        <f ca="1">IF(B1695="","",IF(ISERROR(MATCH($J1695,SorP!$B$1:$B$6230,0)),"",INDIRECT("'SorP'!$A$"&amp;MATCH($J1695,SorP!$B$1:$B$6230,0))))</f>
        <v/>
      </c>
      <c r="U1695" s="238"/>
      <c r="V1695" s="270" t="e">
        <f>IF(C1695="",NA(),MATCH($B1695&amp;$C1695,'Smelter Look-up'!$J:$J,0))</f>
        <v>#N/A</v>
      </c>
      <c r="W1695" s="271"/>
      <c r="X1695" s="271">
        <f t="shared" ca="1" si="244"/>
        <v>0</v>
      </c>
      <c r="Y1695" s="271"/>
      <c r="Z1695" s="271"/>
      <c r="AB1695" s="273" t="str">
        <f t="shared" si="245"/>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7">IF(AND(C1721="Smelter not listed",OR(LEN(D1721)=0,LEN(E1721)=0)),1,0)</f>
        <v>0</v>
      </c>
      <c r="Y1721" s="271"/>
      <c r="Z1721" s="271"/>
      <c r="AB1721" s="273" t="str">
        <f t="shared" ref="AB1721" si="248">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9">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50">IF(AND(C1722="Smelter not listed",OR(LEN(D1722)=0,LEN(E1722)=0)),1,0)</f>
        <v>0</v>
      </c>
      <c r="Y1722" s="271"/>
      <c r="Z1722" s="271"/>
      <c r="AB1722" s="273" t="str">
        <f t="shared" ref="AB1722:AB1753" si="251">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52">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3">IF(AND(C1754="Smelter not listed",OR(LEN(D1754)=0,LEN(E1754)=0)),1,0)</f>
        <v>0</v>
      </c>
      <c r="Y1754" s="271"/>
      <c r="Z1754" s="271"/>
      <c r="AB1754" s="273" t="str">
        <f t="shared" ref="AB1754:AB1784" si="254">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2"/>
        <v/>
      </c>
      <c r="T1755" s="222" t="str">
        <f ca="1">IF(B1755="","",IF(ISERROR(MATCH($J1755,SorP!$B$1:$B$6230,0)),"",INDIRECT("'SorP'!$A$"&amp;MATCH($J1755,SorP!$B$1:$B$6230,0))))</f>
        <v/>
      </c>
      <c r="U1755" s="238"/>
      <c r="V1755" s="270" t="e">
        <f>IF(C1755="",NA(),MATCH($B1755&amp;$C1755,'Smelter Look-up'!$J:$J,0))</f>
        <v>#N/A</v>
      </c>
      <c r="W1755" s="271"/>
      <c r="X1755" s="271">
        <f t="shared" ca="1" si="253"/>
        <v>0</v>
      </c>
      <c r="Y1755" s="271"/>
      <c r="Z1755" s="271"/>
      <c r="AB1755" s="273" t="str">
        <f t="shared" si="25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2"/>
        <v/>
      </c>
      <c r="T1756" s="222" t="str">
        <f ca="1">IF(B1756="","",IF(ISERROR(MATCH($J1756,SorP!$B$1:$B$6230,0)),"",INDIRECT("'SorP'!$A$"&amp;MATCH($J1756,SorP!$B$1:$B$6230,0))))</f>
        <v/>
      </c>
      <c r="U1756" s="238"/>
      <c r="V1756" s="270" t="e">
        <f>IF(C1756="",NA(),MATCH($B1756&amp;$C1756,'Smelter Look-up'!$J:$J,0))</f>
        <v>#N/A</v>
      </c>
      <c r="W1756" s="271"/>
      <c r="X1756" s="271">
        <f t="shared" ca="1" si="253"/>
        <v>0</v>
      </c>
      <c r="Y1756" s="271"/>
      <c r="Z1756" s="271"/>
      <c r="AB1756" s="273" t="str">
        <f t="shared" si="254"/>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2"/>
        <v/>
      </c>
      <c r="T1757" s="222" t="str">
        <f ca="1">IF(B1757="","",IF(ISERROR(MATCH($J1757,SorP!$B$1:$B$6230,0)),"",INDIRECT("'SorP'!$A$"&amp;MATCH($J1757,SorP!$B$1:$B$6230,0))))</f>
        <v/>
      </c>
      <c r="U1757" s="238"/>
      <c r="V1757" s="270" t="e">
        <f>IF(C1757="",NA(),MATCH($B1757&amp;$C1757,'Smelter Look-up'!$J:$J,0))</f>
        <v>#N/A</v>
      </c>
      <c r="W1757" s="271"/>
      <c r="X1757" s="271">
        <f t="shared" ca="1" si="253"/>
        <v>0</v>
      </c>
      <c r="Y1757" s="271"/>
      <c r="Z1757" s="271"/>
      <c r="AB1757" s="273" t="str">
        <f t="shared" si="254"/>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2"/>
        <v/>
      </c>
      <c r="T1758" s="222" t="str">
        <f ca="1">IF(B1758="","",IF(ISERROR(MATCH($J1758,SorP!$B$1:$B$6230,0)),"",INDIRECT("'SorP'!$A$"&amp;MATCH($J1758,SorP!$B$1:$B$6230,0))))</f>
        <v/>
      </c>
      <c r="U1758" s="238"/>
      <c r="V1758" s="270" t="e">
        <f>IF(C1758="",NA(),MATCH($B1758&amp;$C1758,'Smelter Look-up'!$J:$J,0))</f>
        <v>#N/A</v>
      </c>
      <c r="W1758" s="271"/>
      <c r="X1758" s="271">
        <f t="shared" ca="1" si="253"/>
        <v>0</v>
      </c>
      <c r="Y1758" s="271"/>
      <c r="Z1758" s="271"/>
      <c r="AB1758" s="273" t="str">
        <f t="shared" si="254"/>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2"/>
        <v/>
      </c>
      <c r="T1759" s="222" t="str">
        <f ca="1">IF(B1759="","",IF(ISERROR(MATCH($J1759,SorP!$B$1:$B$6230,0)),"",INDIRECT("'SorP'!$A$"&amp;MATCH($J1759,SorP!$B$1:$B$6230,0))))</f>
        <v/>
      </c>
      <c r="U1759" s="238"/>
      <c r="V1759" s="270" t="e">
        <f>IF(C1759="",NA(),MATCH($B1759&amp;$C1759,'Smelter Look-up'!$J:$J,0))</f>
        <v>#N/A</v>
      </c>
      <c r="W1759" s="271"/>
      <c r="X1759" s="271">
        <f t="shared" ca="1" si="253"/>
        <v>0</v>
      </c>
      <c r="Y1759" s="271"/>
      <c r="Z1759" s="271"/>
      <c r="AB1759" s="273" t="str">
        <f t="shared" si="254"/>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6">IF(AND(C1785="Smelter not listed",OR(LEN(D1785)=0,LEN(E1785)=0)),1,0)</f>
        <v>0</v>
      </c>
      <c r="Y1785" s="271"/>
      <c r="Z1785" s="271"/>
      <c r="AB1785" s="273" t="str">
        <f t="shared" ref="AB1785" si="257">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8">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9">IF(AND(C1786="Smelter not listed",OR(LEN(D1786)=0,LEN(E1786)=0)),1,0)</f>
        <v>0</v>
      </c>
      <c r="Y1786" s="271"/>
      <c r="Z1786" s="271"/>
      <c r="AB1786" s="273" t="str">
        <f t="shared" ref="AB1786:AB1817" si="260">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61">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62">IF(AND(C1818="Smelter not listed",OR(LEN(D1818)=0,LEN(E1818)=0)),1,0)</f>
        <v>0</v>
      </c>
      <c r="Y1818" s="271"/>
      <c r="Z1818" s="271"/>
      <c r="AB1818" s="273" t="str">
        <f t="shared" ref="AB1818:AB1848" si="263">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1"/>
        <v/>
      </c>
      <c r="T1819" s="222" t="str">
        <f ca="1">IF(B1819="","",IF(ISERROR(MATCH($J1819,SorP!$B$1:$B$6230,0)),"",INDIRECT("'SorP'!$A$"&amp;MATCH($J1819,SorP!$B$1:$B$6230,0))))</f>
        <v/>
      </c>
      <c r="U1819" s="238"/>
      <c r="V1819" s="270" t="e">
        <f>IF(C1819="",NA(),MATCH($B1819&amp;$C1819,'Smelter Look-up'!$J:$J,0))</f>
        <v>#N/A</v>
      </c>
      <c r="W1819" s="271"/>
      <c r="X1819" s="271">
        <f t="shared" ca="1" si="262"/>
        <v>0</v>
      </c>
      <c r="Y1819" s="271"/>
      <c r="Z1819" s="271"/>
      <c r="AB1819" s="273" t="str">
        <f t="shared" si="26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1"/>
        <v/>
      </c>
      <c r="T1820" s="222" t="str">
        <f ca="1">IF(B1820="","",IF(ISERROR(MATCH($J1820,SorP!$B$1:$B$6230,0)),"",INDIRECT("'SorP'!$A$"&amp;MATCH($J1820,SorP!$B$1:$B$6230,0))))</f>
        <v/>
      </c>
      <c r="U1820" s="238"/>
      <c r="V1820" s="270" t="e">
        <f>IF(C1820="",NA(),MATCH($B1820&amp;$C1820,'Smelter Look-up'!$J:$J,0))</f>
        <v>#N/A</v>
      </c>
      <c r="W1820" s="271"/>
      <c r="X1820" s="271">
        <f t="shared" ca="1" si="262"/>
        <v>0</v>
      </c>
      <c r="Y1820" s="271"/>
      <c r="Z1820" s="271"/>
      <c r="AB1820" s="273" t="str">
        <f t="shared" si="263"/>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1"/>
        <v/>
      </c>
      <c r="T1821" s="222" t="str">
        <f ca="1">IF(B1821="","",IF(ISERROR(MATCH($J1821,SorP!$B$1:$B$6230,0)),"",INDIRECT("'SorP'!$A$"&amp;MATCH($J1821,SorP!$B$1:$B$6230,0))))</f>
        <v/>
      </c>
      <c r="U1821" s="238"/>
      <c r="V1821" s="270" t="e">
        <f>IF(C1821="",NA(),MATCH($B1821&amp;$C1821,'Smelter Look-up'!$J:$J,0))</f>
        <v>#N/A</v>
      </c>
      <c r="W1821" s="271"/>
      <c r="X1821" s="271">
        <f t="shared" ca="1" si="262"/>
        <v>0</v>
      </c>
      <c r="Y1821" s="271"/>
      <c r="Z1821" s="271"/>
      <c r="AB1821" s="273" t="str">
        <f t="shared" si="26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1"/>
        <v/>
      </c>
      <c r="T1822" s="222" t="str">
        <f ca="1">IF(B1822="","",IF(ISERROR(MATCH($J1822,SorP!$B$1:$B$6230,0)),"",INDIRECT("'SorP'!$A$"&amp;MATCH($J1822,SorP!$B$1:$B$6230,0))))</f>
        <v/>
      </c>
      <c r="U1822" s="238"/>
      <c r="V1822" s="270" t="e">
        <f>IF(C1822="",NA(),MATCH($B1822&amp;$C1822,'Smelter Look-up'!$J:$J,0))</f>
        <v>#N/A</v>
      </c>
      <c r="W1822" s="271"/>
      <c r="X1822" s="271">
        <f t="shared" ca="1" si="262"/>
        <v>0</v>
      </c>
      <c r="Y1822" s="271"/>
      <c r="Z1822" s="271"/>
      <c r="AB1822" s="273" t="str">
        <f t="shared" si="26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1"/>
        <v/>
      </c>
      <c r="T1823" s="222" t="str">
        <f ca="1">IF(B1823="","",IF(ISERROR(MATCH($J1823,SorP!$B$1:$B$6230,0)),"",INDIRECT("'SorP'!$A$"&amp;MATCH($J1823,SorP!$B$1:$B$6230,0))))</f>
        <v/>
      </c>
      <c r="U1823" s="238"/>
      <c r="V1823" s="270" t="e">
        <f>IF(C1823="",NA(),MATCH($B1823&amp;$C1823,'Smelter Look-up'!$J:$J,0))</f>
        <v>#N/A</v>
      </c>
      <c r="W1823" s="271"/>
      <c r="X1823" s="271">
        <f t="shared" ca="1" si="262"/>
        <v>0</v>
      </c>
      <c r="Y1823" s="271"/>
      <c r="Z1823" s="271"/>
      <c r="AB1823" s="273" t="str">
        <f t="shared" si="26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5">IF(AND(C1849="Smelter not listed",OR(LEN(D1849)=0,LEN(E1849)=0)),1,0)</f>
        <v>0</v>
      </c>
      <c r="Y1849" s="271"/>
      <c r="Z1849" s="271"/>
      <c r="AB1849" s="273" t="str">
        <f t="shared" ref="AB1849" si="266">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7">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8">IF(AND(C1850="Smelter not listed",OR(LEN(D1850)=0,LEN(E1850)=0)),1,0)</f>
        <v>0</v>
      </c>
      <c r="Y1850" s="271"/>
      <c r="Z1850" s="271"/>
      <c r="AB1850" s="273" t="str">
        <f t="shared" ref="AB1850:AB1881" si="269">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70">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71">IF(AND(C1882="Smelter not listed",OR(LEN(D1882)=0,LEN(E1882)=0)),1,0)</f>
        <v>0</v>
      </c>
      <c r="Y1882" s="271"/>
      <c r="Z1882" s="271"/>
      <c r="AB1882" s="273" t="str">
        <f t="shared" ref="AB1882:AB1912" si="272">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0"/>
        <v/>
      </c>
      <c r="T1883" s="222" t="str">
        <f ca="1">IF(B1883="","",IF(ISERROR(MATCH($J1883,SorP!$B$1:$B$6230,0)),"",INDIRECT("'SorP'!$A$"&amp;MATCH($J1883,SorP!$B$1:$B$6230,0))))</f>
        <v/>
      </c>
      <c r="U1883" s="238"/>
      <c r="V1883" s="270" t="e">
        <f>IF(C1883="",NA(),MATCH($B1883&amp;$C1883,'Smelter Look-up'!$J:$J,0))</f>
        <v>#N/A</v>
      </c>
      <c r="W1883" s="271"/>
      <c r="X1883" s="271">
        <f t="shared" ca="1" si="271"/>
        <v>0</v>
      </c>
      <c r="Y1883" s="271"/>
      <c r="Z1883" s="271"/>
      <c r="AB1883" s="273" t="str">
        <f t="shared" si="27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0"/>
        <v/>
      </c>
      <c r="T1884" s="222" t="str">
        <f ca="1">IF(B1884="","",IF(ISERROR(MATCH($J1884,SorP!$B$1:$B$6230,0)),"",INDIRECT("'SorP'!$A$"&amp;MATCH($J1884,SorP!$B$1:$B$6230,0))))</f>
        <v/>
      </c>
      <c r="U1884" s="238"/>
      <c r="V1884" s="270" t="e">
        <f>IF(C1884="",NA(),MATCH($B1884&amp;$C1884,'Smelter Look-up'!$J:$J,0))</f>
        <v>#N/A</v>
      </c>
      <c r="W1884" s="271"/>
      <c r="X1884" s="271">
        <f t="shared" ca="1" si="271"/>
        <v>0</v>
      </c>
      <c r="Y1884" s="271"/>
      <c r="Z1884" s="271"/>
      <c r="AB1884" s="273" t="str">
        <f t="shared" si="272"/>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0"/>
        <v/>
      </c>
      <c r="T1885" s="222" t="str">
        <f ca="1">IF(B1885="","",IF(ISERROR(MATCH($J1885,SorP!$B$1:$B$6230,0)),"",INDIRECT("'SorP'!$A$"&amp;MATCH($J1885,SorP!$B$1:$B$6230,0))))</f>
        <v/>
      </c>
      <c r="U1885" s="238"/>
      <c r="V1885" s="270" t="e">
        <f>IF(C1885="",NA(),MATCH($B1885&amp;$C1885,'Smelter Look-up'!$J:$J,0))</f>
        <v>#N/A</v>
      </c>
      <c r="W1885" s="271"/>
      <c r="X1885" s="271">
        <f t="shared" ca="1" si="271"/>
        <v>0</v>
      </c>
      <c r="Y1885" s="271"/>
      <c r="Z1885" s="271"/>
      <c r="AB1885" s="273" t="str">
        <f t="shared" si="272"/>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0"/>
        <v/>
      </c>
      <c r="T1886" s="222" t="str">
        <f ca="1">IF(B1886="","",IF(ISERROR(MATCH($J1886,SorP!$B$1:$B$6230,0)),"",INDIRECT("'SorP'!$A$"&amp;MATCH($J1886,SorP!$B$1:$B$6230,0))))</f>
        <v/>
      </c>
      <c r="U1886" s="238"/>
      <c r="V1886" s="270" t="e">
        <f>IF(C1886="",NA(),MATCH($B1886&amp;$C1886,'Smelter Look-up'!$J:$J,0))</f>
        <v>#N/A</v>
      </c>
      <c r="W1886" s="271"/>
      <c r="X1886" s="271">
        <f t="shared" ca="1" si="271"/>
        <v>0</v>
      </c>
      <c r="Y1886" s="271"/>
      <c r="Z1886" s="271"/>
      <c r="AB1886" s="273" t="str">
        <f t="shared" si="272"/>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0"/>
        <v/>
      </c>
      <c r="T1887" s="222" t="str">
        <f ca="1">IF(B1887="","",IF(ISERROR(MATCH($J1887,SorP!$B$1:$B$6230,0)),"",INDIRECT("'SorP'!$A$"&amp;MATCH($J1887,SorP!$B$1:$B$6230,0))))</f>
        <v/>
      </c>
      <c r="U1887" s="238"/>
      <c r="V1887" s="270" t="e">
        <f>IF(C1887="",NA(),MATCH($B1887&amp;$C1887,'Smelter Look-up'!$J:$J,0))</f>
        <v>#N/A</v>
      </c>
      <c r="W1887" s="271"/>
      <c r="X1887" s="271">
        <f t="shared" ca="1" si="271"/>
        <v>0</v>
      </c>
      <c r="Y1887" s="271"/>
      <c r="Z1887" s="271"/>
      <c r="AB1887" s="273" t="str">
        <f t="shared" si="272"/>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4">IF(AND(C1913="Smelter not listed",OR(LEN(D1913)=0,LEN(E1913)=0)),1,0)</f>
        <v>0</v>
      </c>
      <c r="Y1913" s="271"/>
      <c r="Z1913" s="271"/>
      <c r="AB1913" s="273" t="str">
        <f t="shared" ref="AB1913" si="275">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6">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7">IF(AND(C1914="Smelter not listed",OR(LEN(D1914)=0,LEN(E1914)=0)),1,0)</f>
        <v>0</v>
      </c>
      <c r="Y1914" s="271"/>
      <c r="Z1914" s="271"/>
      <c r="AB1914" s="273" t="str">
        <f t="shared" ref="AB1914:AB1945" si="278">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9">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80">IF(AND(C1946="Smelter not listed",OR(LEN(D1946)=0,LEN(E1946)=0)),1,0)</f>
        <v>0</v>
      </c>
      <c r="Y1946" s="271"/>
      <c r="Z1946" s="271"/>
      <c r="AB1946" s="273" t="str">
        <f t="shared" ref="AB1946:AB1976" si="281">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9"/>
        <v/>
      </c>
      <c r="T1947" s="222" t="str">
        <f ca="1">IF(B1947="","",IF(ISERROR(MATCH($J1947,SorP!$B$1:$B$6230,0)),"",INDIRECT("'SorP'!$A$"&amp;MATCH($J1947,SorP!$B$1:$B$6230,0))))</f>
        <v/>
      </c>
      <c r="U1947" s="238"/>
      <c r="V1947" s="270" t="e">
        <f>IF(C1947="",NA(),MATCH($B1947&amp;$C1947,'Smelter Look-up'!$J:$J,0))</f>
        <v>#N/A</v>
      </c>
      <c r="W1947" s="271"/>
      <c r="X1947" s="271">
        <f t="shared" ca="1" si="280"/>
        <v>0</v>
      </c>
      <c r="Y1947" s="271"/>
      <c r="Z1947" s="271"/>
      <c r="AB1947" s="273" t="str">
        <f t="shared" si="28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9"/>
        <v/>
      </c>
      <c r="T1948" s="222" t="str">
        <f ca="1">IF(B1948="","",IF(ISERROR(MATCH($J1948,SorP!$B$1:$B$6230,0)),"",INDIRECT("'SorP'!$A$"&amp;MATCH($J1948,SorP!$B$1:$B$6230,0))))</f>
        <v/>
      </c>
      <c r="U1948" s="238"/>
      <c r="V1948" s="270" t="e">
        <f>IF(C1948="",NA(),MATCH($B1948&amp;$C1948,'Smelter Look-up'!$J:$J,0))</f>
        <v>#N/A</v>
      </c>
      <c r="W1948" s="271"/>
      <c r="X1948" s="271">
        <f t="shared" ca="1" si="280"/>
        <v>0</v>
      </c>
      <c r="Y1948" s="271"/>
      <c r="Z1948" s="271"/>
      <c r="AB1948" s="273" t="str">
        <f t="shared" si="28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9"/>
        <v/>
      </c>
      <c r="T1949" s="222" t="str">
        <f ca="1">IF(B1949="","",IF(ISERROR(MATCH($J1949,SorP!$B$1:$B$6230,0)),"",INDIRECT("'SorP'!$A$"&amp;MATCH($J1949,SorP!$B$1:$B$6230,0))))</f>
        <v/>
      </c>
      <c r="U1949" s="238"/>
      <c r="V1949" s="270" t="e">
        <f>IF(C1949="",NA(),MATCH($B1949&amp;$C1949,'Smelter Look-up'!$J:$J,0))</f>
        <v>#N/A</v>
      </c>
      <c r="W1949" s="271"/>
      <c r="X1949" s="271">
        <f t="shared" ca="1" si="280"/>
        <v>0</v>
      </c>
      <c r="Y1949" s="271"/>
      <c r="Z1949" s="271"/>
      <c r="AB1949" s="273" t="str">
        <f t="shared" si="28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9"/>
        <v/>
      </c>
      <c r="T1950" s="222" t="str">
        <f ca="1">IF(B1950="","",IF(ISERROR(MATCH($J1950,SorP!$B$1:$B$6230,0)),"",INDIRECT("'SorP'!$A$"&amp;MATCH($J1950,SorP!$B$1:$B$6230,0))))</f>
        <v/>
      </c>
      <c r="U1950" s="238"/>
      <c r="V1950" s="270" t="e">
        <f>IF(C1950="",NA(),MATCH($B1950&amp;$C1950,'Smelter Look-up'!$J:$J,0))</f>
        <v>#N/A</v>
      </c>
      <c r="W1950" s="271"/>
      <c r="X1950" s="271">
        <f t="shared" ca="1" si="280"/>
        <v>0</v>
      </c>
      <c r="Y1950" s="271"/>
      <c r="Z1950" s="271"/>
      <c r="AB1950" s="273" t="str">
        <f t="shared" si="28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9"/>
        <v/>
      </c>
      <c r="T1951" s="222" t="str">
        <f ca="1">IF(B1951="","",IF(ISERROR(MATCH($J1951,SorP!$B$1:$B$6230,0)),"",INDIRECT("'SorP'!$A$"&amp;MATCH($J1951,SorP!$B$1:$B$6230,0))))</f>
        <v/>
      </c>
      <c r="U1951" s="238"/>
      <c r="V1951" s="270" t="e">
        <f>IF(C1951="",NA(),MATCH($B1951&amp;$C1951,'Smelter Look-up'!$J:$J,0))</f>
        <v>#N/A</v>
      </c>
      <c r="W1951" s="271"/>
      <c r="X1951" s="271">
        <f t="shared" ca="1" si="280"/>
        <v>0</v>
      </c>
      <c r="Y1951" s="271"/>
      <c r="Z1951" s="271"/>
      <c r="AB1951" s="273" t="str">
        <f t="shared" si="28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3">IF(AND(C1977="Smelter not listed",OR(LEN(D1977)=0,LEN(E1977)=0)),1,0)</f>
        <v>0</v>
      </c>
      <c r="Y1977" s="271"/>
      <c r="Z1977" s="271"/>
      <c r="AB1977" s="273" t="str">
        <f t="shared" ref="AB1977" si="284">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5">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6">IF(AND(C1978="Smelter not listed",OR(LEN(D1978)=0,LEN(E1978)=0)),1,0)</f>
        <v>0</v>
      </c>
      <c r="Y1978" s="271"/>
      <c r="Z1978" s="271"/>
      <c r="AB1978" s="273" t="str">
        <f t="shared" ref="AB1978:AB2009" si="287">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8">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9">IF(AND(C2010="Smelter not listed",OR(LEN(D2010)=0,LEN(E2010)=0)),1,0)</f>
        <v>0</v>
      </c>
      <c r="Y2010" s="271"/>
      <c r="Z2010" s="271"/>
      <c r="AB2010" s="273" t="str">
        <f t="shared" ref="AB2010:AB2040" si="290">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8"/>
        <v/>
      </c>
      <c r="T2011" s="222" t="str">
        <f ca="1">IF(B2011="","",IF(ISERROR(MATCH($J2011,SorP!$B$1:$B$6230,0)),"",INDIRECT("'SorP'!$A$"&amp;MATCH($J2011,SorP!$B$1:$B$6230,0))))</f>
        <v/>
      </c>
      <c r="U2011" s="238"/>
      <c r="V2011" s="270" t="e">
        <f>IF(C2011="",NA(),MATCH($B2011&amp;$C2011,'Smelter Look-up'!$J:$J,0))</f>
        <v>#N/A</v>
      </c>
      <c r="W2011" s="271"/>
      <c r="X2011" s="271">
        <f t="shared" ca="1" si="289"/>
        <v>0</v>
      </c>
      <c r="Y2011" s="271"/>
      <c r="Z2011" s="271"/>
      <c r="AB2011" s="273" t="str">
        <f t="shared" si="29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8"/>
        <v/>
      </c>
      <c r="T2012" s="222" t="str">
        <f ca="1">IF(B2012="","",IF(ISERROR(MATCH($J2012,SorP!$B$1:$B$6230,0)),"",INDIRECT("'SorP'!$A$"&amp;MATCH($J2012,SorP!$B$1:$B$6230,0))))</f>
        <v/>
      </c>
      <c r="U2012" s="238"/>
      <c r="V2012" s="270" t="e">
        <f>IF(C2012="",NA(),MATCH($B2012&amp;$C2012,'Smelter Look-up'!$J:$J,0))</f>
        <v>#N/A</v>
      </c>
      <c r="W2012" s="271"/>
      <c r="X2012" s="271">
        <f t="shared" ca="1" si="289"/>
        <v>0</v>
      </c>
      <c r="Y2012" s="271"/>
      <c r="Z2012" s="271"/>
      <c r="AB2012" s="273" t="str">
        <f t="shared" si="29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8"/>
        <v/>
      </c>
      <c r="T2013" s="222" t="str">
        <f ca="1">IF(B2013="","",IF(ISERROR(MATCH($J2013,SorP!$B$1:$B$6230,0)),"",INDIRECT("'SorP'!$A$"&amp;MATCH($J2013,SorP!$B$1:$B$6230,0))))</f>
        <v/>
      </c>
      <c r="U2013" s="238"/>
      <c r="V2013" s="270" t="e">
        <f>IF(C2013="",NA(),MATCH($B2013&amp;$C2013,'Smelter Look-up'!$J:$J,0))</f>
        <v>#N/A</v>
      </c>
      <c r="W2013" s="271"/>
      <c r="X2013" s="271">
        <f t="shared" ca="1" si="289"/>
        <v>0</v>
      </c>
      <c r="Y2013" s="271"/>
      <c r="Z2013" s="271"/>
      <c r="AB2013" s="273" t="str">
        <f t="shared" si="29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8"/>
        <v/>
      </c>
      <c r="T2014" s="222" t="str">
        <f ca="1">IF(B2014="","",IF(ISERROR(MATCH($J2014,SorP!$B$1:$B$6230,0)),"",INDIRECT("'SorP'!$A$"&amp;MATCH($J2014,SorP!$B$1:$B$6230,0))))</f>
        <v/>
      </c>
      <c r="U2014" s="238"/>
      <c r="V2014" s="270" t="e">
        <f>IF(C2014="",NA(),MATCH($B2014&amp;$C2014,'Smelter Look-up'!$J:$J,0))</f>
        <v>#N/A</v>
      </c>
      <c r="W2014" s="271"/>
      <c r="X2014" s="271">
        <f t="shared" ca="1" si="289"/>
        <v>0</v>
      </c>
      <c r="Y2014" s="271"/>
      <c r="Z2014" s="271"/>
      <c r="AB2014" s="273" t="str">
        <f t="shared" si="29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8"/>
        <v/>
      </c>
      <c r="T2015" s="222" t="str">
        <f ca="1">IF(B2015="","",IF(ISERROR(MATCH($J2015,SorP!$B$1:$B$6230,0)),"",INDIRECT("'SorP'!$A$"&amp;MATCH($J2015,SorP!$B$1:$B$6230,0))))</f>
        <v/>
      </c>
      <c r="U2015" s="238"/>
      <c r="V2015" s="270" t="e">
        <f>IF(C2015="",NA(),MATCH($B2015&amp;$C2015,'Smelter Look-up'!$J:$J,0))</f>
        <v>#N/A</v>
      </c>
      <c r="W2015" s="271"/>
      <c r="X2015" s="271">
        <f t="shared" ca="1" si="289"/>
        <v>0</v>
      </c>
      <c r="Y2015" s="271"/>
      <c r="Z2015" s="271"/>
      <c r="AB2015" s="273" t="str">
        <f t="shared" si="29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92">IF(AND(C2041="Smelter not listed",OR(LEN(D2041)=0,LEN(E2041)=0)),1,0)</f>
        <v>0</v>
      </c>
      <c r="Y2041" s="271"/>
      <c r="Z2041" s="271"/>
      <c r="AB2041" s="273" t="str">
        <f t="shared" ref="AB2041" si="293">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4">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5">IF(AND(C2042="Smelter not listed",OR(LEN(D2042)=0,LEN(E2042)=0)),1,0)</f>
        <v>0</v>
      </c>
      <c r="Y2042" s="271"/>
      <c r="Z2042" s="271"/>
      <c r="AB2042" s="273" t="str">
        <f t="shared" ref="AB2042:AB2073" si="296">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7">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8">IF(AND(C2074="Smelter not listed",OR(LEN(D2074)=0,LEN(E2074)=0)),1,0)</f>
        <v>0</v>
      </c>
      <c r="Y2074" s="271"/>
      <c r="Z2074" s="271"/>
      <c r="AB2074" s="273" t="str">
        <f t="shared" ref="AB2074:AB2104" si="299">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7"/>
        <v/>
      </c>
      <c r="T2075" s="222" t="str">
        <f ca="1">IF(B2075="","",IF(ISERROR(MATCH($J2075,SorP!$B$1:$B$6230,0)),"",INDIRECT("'SorP'!$A$"&amp;MATCH($J2075,SorP!$B$1:$B$6230,0))))</f>
        <v/>
      </c>
      <c r="U2075" s="238"/>
      <c r="V2075" s="270" t="e">
        <f>IF(C2075="",NA(),MATCH($B2075&amp;$C2075,'Smelter Look-up'!$J:$J,0))</f>
        <v>#N/A</v>
      </c>
      <c r="W2075" s="271"/>
      <c r="X2075" s="271">
        <f t="shared" ca="1" si="298"/>
        <v>0</v>
      </c>
      <c r="Y2075" s="271"/>
      <c r="Z2075" s="271"/>
      <c r="AB2075" s="273" t="str">
        <f t="shared" si="29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7"/>
        <v/>
      </c>
      <c r="T2076" s="222" t="str">
        <f ca="1">IF(B2076="","",IF(ISERROR(MATCH($J2076,SorP!$B$1:$B$6230,0)),"",INDIRECT("'SorP'!$A$"&amp;MATCH($J2076,SorP!$B$1:$B$6230,0))))</f>
        <v/>
      </c>
      <c r="U2076" s="238"/>
      <c r="V2076" s="270" t="e">
        <f>IF(C2076="",NA(),MATCH($B2076&amp;$C2076,'Smelter Look-up'!$J:$J,0))</f>
        <v>#N/A</v>
      </c>
      <c r="W2076" s="271"/>
      <c r="X2076" s="271">
        <f t="shared" ca="1" si="298"/>
        <v>0</v>
      </c>
      <c r="Y2076" s="271"/>
      <c r="Z2076" s="271"/>
      <c r="AB2076" s="273" t="str">
        <f t="shared" si="299"/>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7"/>
        <v/>
      </c>
      <c r="T2077" s="222" t="str">
        <f ca="1">IF(B2077="","",IF(ISERROR(MATCH($J2077,SorP!$B$1:$B$6230,0)),"",INDIRECT("'SorP'!$A$"&amp;MATCH($J2077,SorP!$B$1:$B$6230,0))))</f>
        <v/>
      </c>
      <c r="U2077" s="238"/>
      <c r="V2077" s="270" t="e">
        <f>IF(C2077="",NA(),MATCH($B2077&amp;$C2077,'Smelter Look-up'!$J:$J,0))</f>
        <v>#N/A</v>
      </c>
      <c r="W2077" s="271"/>
      <c r="X2077" s="271">
        <f t="shared" ca="1" si="298"/>
        <v>0</v>
      </c>
      <c r="Y2077" s="271"/>
      <c r="Z2077" s="271"/>
      <c r="AB2077" s="273" t="str">
        <f t="shared" si="299"/>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7"/>
        <v/>
      </c>
      <c r="T2078" s="222" t="str">
        <f ca="1">IF(B2078="","",IF(ISERROR(MATCH($J2078,SorP!$B$1:$B$6230,0)),"",INDIRECT("'SorP'!$A$"&amp;MATCH($J2078,SorP!$B$1:$B$6230,0))))</f>
        <v/>
      </c>
      <c r="U2078" s="238"/>
      <c r="V2078" s="270" t="e">
        <f>IF(C2078="",NA(),MATCH($B2078&amp;$C2078,'Smelter Look-up'!$J:$J,0))</f>
        <v>#N/A</v>
      </c>
      <c r="W2078" s="271"/>
      <c r="X2078" s="271">
        <f t="shared" ca="1" si="298"/>
        <v>0</v>
      </c>
      <c r="Y2078" s="271"/>
      <c r="Z2078" s="271"/>
      <c r="AB2078" s="273" t="str">
        <f t="shared" si="299"/>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7"/>
        <v/>
      </c>
      <c r="T2079" s="222" t="str">
        <f ca="1">IF(B2079="","",IF(ISERROR(MATCH($J2079,SorP!$B$1:$B$6230,0)),"",INDIRECT("'SorP'!$A$"&amp;MATCH($J2079,SorP!$B$1:$B$6230,0))))</f>
        <v/>
      </c>
      <c r="U2079" s="238"/>
      <c r="V2079" s="270" t="e">
        <f>IF(C2079="",NA(),MATCH($B2079&amp;$C2079,'Smelter Look-up'!$J:$J,0))</f>
        <v>#N/A</v>
      </c>
      <c r="W2079" s="271"/>
      <c r="X2079" s="271">
        <f t="shared" ca="1" si="298"/>
        <v>0</v>
      </c>
      <c r="Y2079" s="271"/>
      <c r="Z2079" s="271"/>
      <c r="AB2079" s="273" t="str">
        <f t="shared" si="299"/>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301">IF(AND(C2105="Smelter not listed",OR(LEN(D2105)=0,LEN(E2105)=0)),1,0)</f>
        <v>0</v>
      </c>
      <c r="Y2105" s="271"/>
      <c r="Z2105" s="271"/>
      <c r="AB2105" s="273" t="str">
        <f t="shared" ref="AB2105" si="302">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3">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4">IF(AND(C2106="Smelter not listed",OR(LEN(D2106)=0,LEN(E2106)=0)),1,0)</f>
        <v>0</v>
      </c>
      <c r="Y2106" s="271"/>
      <c r="Z2106" s="271"/>
      <c r="AB2106" s="273" t="str">
        <f t="shared" ref="AB2106:AB2137" si="305">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6">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7">IF(AND(C2138="Smelter not listed",OR(LEN(D2138)=0,LEN(E2138)=0)),1,0)</f>
        <v>0</v>
      </c>
      <c r="Y2138" s="271"/>
      <c r="Z2138" s="271"/>
      <c r="AB2138" s="273" t="str">
        <f t="shared" ref="AB2138:AB2168" si="308">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6"/>
        <v/>
      </c>
      <c r="T2139" s="222" t="str">
        <f ca="1">IF(B2139="","",IF(ISERROR(MATCH($J2139,SorP!$B$1:$B$6230,0)),"",INDIRECT("'SorP'!$A$"&amp;MATCH($J2139,SorP!$B$1:$B$6230,0))))</f>
        <v/>
      </c>
      <c r="U2139" s="238"/>
      <c r="V2139" s="270" t="e">
        <f>IF(C2139="",NA(),MATCH($B2139&amp;$C2139,'Smelter Look-up'!$J:$J,0))</f>
        <v>#N/A</v>
      </c>
      <c r="W2139" s="271"/>
      <c r="X2139" s="271">
        <f t="shared" ca="1" si="307"/>
        <v>0</v>
      </c>
      <c r="Y2139" s="271"/>
      <c r="Z2139" s="271"/>
      <c r="AB2139" s="273" t="str">
        <f t="shared" si="30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6"/>
        <v/>
      </c>
      <c r="T2140" s="222" t="str">
        <f ca="1">IF(B2140="","",IF(ISERROR(MATCH($J2140,SorP!$B$1:$B$6230,0)),"",INDIRECT("'SorP'!$A$"&amp;MATCH($J2140,SorP!$B$1:$B$6230,0))))</f>
        <v/>
      </c>
      <c r="U2140" s="238"/>
      <c r="V2140" s="270" t="e">
        <f>IF(C2140="",NA(),MATCH($B2140&amp;$C2140,'Smelter Look-up'!$J:$J,0))</f>
        <v>#N/A</v>
      </c>
      <c r="W2140" s="271"/>
      <c r="X2140" s="271">
        <f t="shared" ca="1" si="307"/>
        <v>0</v>
      </c>
      <c r="Y2140" s="271"/>
      <c r="Z2140" s="271"/>
      <c r="AB2140" s="273" t="str">
        <f t="shared" si="308"/>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6"/>
        <v/>
      </c>
      <c r="T2141" s="222" t="str">
        <f ca="1">IF(B2141="","",IF(ISERROR(MATCH($J2141,SorP!$B$1:$B$6230,0)),"",INDIRECT("'SorP'!$A$"&amp;MATCH($J2141,SorP!$B$1:$B$6230,0))))</f>
        <v/>
      </c>
      <c r="U2141" s="238"/>
      <c r="V2141" s="270" t="e">
        <f>IF(C2141="",NA(),MATCH($B2141&amp;$C2141,'Smelter Look-up'!$J:$J,0))</f>
        <v>#N/A</v>
      </c>
      <c r="W2141" s="271"/>
      <c r="X2141" s="271">
        <f t="shared" ca="1" si="307"/>
        <v>0</v>
      </c>
      <c r="Y2141" s="271"/>
      <c r="Z2141" s="271"/>
      <c r="AB2141" s="273" t="str">
        <f t="shared" si="308"/>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6"/>
        <v/>
      </c>
      <c r="T2142" s="222" t="str">
        <f ca="1">IF(B2142="","",IF(ISERROR(MATCH($J2142,SorP!$B$1:$B$6230,0)),"",INDIRECT("'SorP'!$A$"&amp;MATCH($J2142,SorP!$B$1:$B$6230,0))))</f>
        <v/>
      </c>
      <c r="U2142" s="238"/>
      <c r="V2142" s="270" t="e">
        <f>IF(C2142="",NA(),MATCH($B2142&amp;$C2142,'Smelter Look-up'!$J:$J,0))</f>
        <v>#N/A</v>
      </c>
      <c r="W2142" s="271"/>
      <c r="X2142" s="271">
        <f t="shared" ca="1" si="307"/>
        <v>0</v>
      </c>
      <c r="Y2142" s="271"/>
      <c r="Z2142" s="271"/>
      <c r="AB2142" s="273" t="str">
        <f t="shared" si="308"/>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6"/>
        <v/>
      </c>
      <c r="T2143" s="222" t="str">
        <f ca="1">IF(B2143="","",IF(ISERROR(MATCH($J2143,SorP!$B$1:$B$6230,0)),"",INDIRECT("'SorP'!$A$"&amp;MATCH($J2143,SorP!$B$1:$B$6230,0))))</f>
        <v/>
      </c>
      <c r="U2143" s="238"/>
      <c r="V2143" s="270" t="e">
        <f>IF(C2143="",NA(),MATCH($B2143&amp;$C2143,'Smelter Look-up'!$J:$J,0))</f>
        <v>#N/A</v>
      </c>
      <c r="W2143" s="271"/>
      <c r="X2143" s="271">
        <f t="shared" ca="1" si="307"/>
        <v>0</v>
      </c>
      <c r="Y2143" s="271"/>
      <c r="Z2143" s="271"/>
      <c r="AB2143" s="273" t="str">
        <f t="shared" si="308"/>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6"/>
        <v/>
      </c>
      <c r="T2144" s="222" t="str">
        <f ca="1">IF(B2144="","",IF(ISERROR(MATCH($J2144,SorP!$B$1:$B$6230,0)),"",INDIRECT("'SorP'!$A$"&amp;MATCH($J2144,SorP!$B$1:$B$6230,0))))</f>
        <v/>
      </c>
      <c r="U2144" s="238"/>
      <c r="V2144" s="270" t="e">
        <f>IF(C2144="",NA(),MATCH($B2144&amp;$C2144,'Smelter Look-up'!$J:$J,0))</f>
        <v>#N/A</v>
      </c>
      <c r="W2144" s="271"/>
      <c r="X2144" s="271">
        <f t="shared" ca="1" si="307"/>
        <v>0</v>
      </c>
      <c r="Y2144" s="271"/>
      <c r="Z2144" s="271"/>
      <c r="AB2144" s="273" t="str">
        <f t="shared" si="308"/>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6"/>
        <v/>
      </c>
      <c r="T2145" s="222" t="str">
        <f ca="1">IF(B2145="","",IF(ISERROR(MATCH($J2145,SorP!$B$1:$B$6230,0)),"",INDIRECT("'SorP'!$A$"&amp;MATCH($J2145,SorP!$B$1:$B$6230,0))))</f>
        <v/>
      </c>
      <c r="U2145" s="238"/>
      <c r="V2145" s="270" t="e">
        <f>IF(C2145="",NA(),MATCH($B2145&amp;$C2145,'Smelter Look-up'!$J:$J,0))</f>
        <v>#N/A</v>
      </c>
      <c r="W2145" s="271"/>
      <c r="X2145" s="271">
        <f t="shared" ca="1" si="307"/>
        <v>0</v>
      </c>
      <c r="Y2145" s="271"/>
      <c r="Z2145" s="271"/>
      <c r="AB2145" s="273" t="str">
        <f t="shared" si="308"/>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f t="shared" ca="1" si="307"/>
        <v>0</v>
      </c>
      <c r="Y2146" s="271"/>
      <c r="Z2146" s="271"/>
      <c r="AB2146" s="273" t="str">
        <f t="shared" si="308"/>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f t="shared" ca="1" si="307"/>
        <v>0</v>
      </c>
      <c r="Y2147" s="271"/>
      <c r="Z2147" s="271"/>
      <c r="AB2147" s="273" t="str">
        <f t="shared" si="308"/>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f t="shared" ca="1" si="307"/>
        <v>0</v>
      </c>
      <c r="Y2148" s="271"/>
      <c r="Z2148" s="271"/>
      <c r="AB2148" s="273" t="str">
        <f t="shared" si="308"/>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f t="shared" ca="1" si="307"/>
        <v>0</v>
      </c>
      <c r="Y2149" s="271"/>
      <c r="Z2149" s="271"/>
      <c r="AB2149" s="273" t="str">
        <f t="shared" si="308"/>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f t="shared" ca="1" si="307"/>
        <v>0</v>
      </c>
      <c r="Y2150" s="271"/>
      <c r="Z2150" s="271"/>
      <c r="AB2150" s="273" t="str">
        <f t="shared" si="308"/>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f t="shared" ca="1" si="307"/>
        <v>0</v>
      </c>
      <c r="Y2151" s="271"/>
      <c r="Z2151" s="271"/>
      <c r="AB2151" s="273" t="str">
        <f t="shared" si="308"/>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6"/>
        <v/>
      </c>
      <c r="T2157" s="222" t="str">
        <f ca="1">IF(B2157="","",IF(ISERROR(MATCH($J2157,SorP!$B$1:$B$6230,0)),"",INDIRECT("'SorP'!$A$"&amp;MATCH($J2157,SorP!$B$1:$B$6230,0))))</f>
        <v/>
      </c>
      <c r="U2157" s="238"/>
      <c r="V2157" s="270" t="e">
        <f>IF(C2157="",NA(),MATCH($B2157&amp;$C2157,'Smelter Look-up'!$J:$J,0))</f>
        <v>#N/A</v>
      </c>
      <c r="W2157" s="271"/>
      <c r="X2157" s="271">
        <f t="shared" ca="1" si="307"/>
        <v>0</v>
      </c>
      <c r="Y2157" s="271"/>
      <c r="Z2157" s="271"/>
      <c r="AB2157" s="273" t="str">
        <f t="shared" si="308"/>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10">IF(AND(C2169="Smelter not listed",OR(LEN(D2169)=0,LEN(E2169)=0)),1,0)</f>
        <v>0</v>
      </c>
      <c r="Y2169" s="271"/>
      <c r="Z2169" s="271"/>
      <c r="AB2169" s="273" t="str">
        <f t="shared" ref="AB2169" si="311">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12">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3">IF(AND(C2170="Smelter not listed",OR(LEN(D2170)=0,LEN(E2170)=0)),1,0)</f>
        <v>0</v>
      </c>
      <c r="Y2170" s="271"/>
      <c r="Z2170" s="271"/>
      <c r="AB2170" s="273" t="str">
        <f t="shared" ref="AB2170:AB2201" si="314">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5">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6">IF(AND(C2202="Smelter not listed",OR(LEN(D2202)=0,LEN(E2202)=0)),1,0)</f>
        <v>0</v>
      </c>
      <c r="Y2202" s="271"/>
      <c r="Z2202" s="271"/>
      <c r="AB2202" s="273" t="str">
        <f t="shared" ref="AB2202:AB2232" si="317">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5"/>
        <v/>
      </c>
      <c r="T2203" s="222" t="str">
        <f ca="1">IF(B2203="","",IF(ISERROR(MATCH($J2203,SorP!$B$1:$B$6230,0)),"",INDIRECT("'SorP'!$A$"&amp;MATCH($J2203,SorP!$B$1:$B$6230,0))))</f>
        <v/>
      </c>
      <c r="U2203" s="238"/>
      <c r="V2203" s="270" t="e">
        <f>IF(C2203="",NA(),MATCH($B2203&amp;$C2203,'Smelter Look-up'!$J:$J,0))</f>
        <v>#N/A</v>
      </c>
      <c r="W2203" s="271"/>
      <c r="X2203" s="271">
        <f t="shared" ca="1" si="316"/>
        <v>0</v>
      </c>
      <c r="Y2203" s="271"/>
      <c r="Z2203" s="271"/>
      <c r="AB2203" s="273" t="str">
        <f t="shared" si="31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5"/>
        <v/>
      </c>
      <c r="T2204" s="222" t="str">
        <f ca="1">IF(B2204="","",IF(ISERROR(MATCH($J2204,SorP!$B$1:$B$6230,0)),"",INDIRECT("'SorP'!$A$"&amp;MATCH($J2204,SorP!$B$1:$B$6230,0))))</f>
        <v/>
      </c>
      <c r="U2204" s="238"/>
      <c r="V2204" s="270" t="e">
        <f>IF(C2204="",NA(),MATCH($B2204&amp;$C2204,'Smelter Look-up'!$J:$J,0))</f>
        <v>#N/A</v>
      </c>
      <c r="W2204" s="271"/>
      <c r="X2204" s="271">
        <f t="shared" ca="1" si="316"/>
        <v>0</v>
      </c>
      <c r="Y2204" s="271"/>
      <c r="Z2204" s="271"/>
      <c r="AB2204" s="273" t="str">
        <f t="shared" si="317"/>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5"/>
        <v/>
      </c>
      <c r="T2205" s="222" t="str">
        <f ca="1">IF(B2205="","",IF(ISERROR(MATCH($J2205,SorP!$B$1:$B$6230,0)),"",INDIRECT("'SorP'!$A$"&amp;MATCH($J2205,SorP!$B$1:$B$6230,0))))</f>
        <v/>
      </c>
      <c r="U2205" s="238"/>
      <c r="V2205" s="270" t="e">
        <f>IF(C2205="",NA(),MATCH($B2205&amp;$C2205,'Smelter Look-up'!$J:$J,0))</f>
        <v>#N/A</v>
      </c>
      <c r="W2205" s="271"/>
      <c r="X2205" s="271">
        <f t="shared" ca="1" si="316"/>
        <v>0</v>
      </c>
      <c r="Y2205" s="271"/>
      <c r="Z2205" s="271"/>
      <c r="AB2205" s="273" t="str">
        <f t="shared" si="317"/>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5"/>
        <v/>
      </c>
      <c r="T2206" s="222" t="str">
        <f ca="1">IF(B2206="","",IF(ISERROR(MATCH($J2206,SorP!$B$1:$B$6230,0)),"",INDIRECT("'SorP'!$A$"&amp;MATCH($J2206,SorP!$B$1:$B$6230,0))))</f>
        <v/>
      </c>
      <c r="U2206" s="238"/>
      <c r="V2206" s="270" t="e">
        <f>IF(C2206="",NA(),MATCH($B2206&amp;$C2206,'Smelter Look-up'!$J:$J,0))</f>
        <v>#N/A</v>
      </c>
      <c r="W2206" s="271"/>
      <c r="X2206" s="271">
        <f t="shared" ca="1" si="316"/>
        <v>0</v>
      </c>
      <c r="Y2206" s="271"/>
      <c r="Z2206" s="271"/>
      <c r="AB2206" s="273" t="str">
        <f t="shared" si="317"/>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5"/>
        <v/>
      </c>
      <c r="T2207" s="222" t="str">
        <f ca="1">IF(B2207="","",IF(ISERROR(MATCH($J2207,SorP!$B$1:$B$6230,0)),"",INDIRECT("'SorP'!$A$"&amp;MATCH($J2207,SorP!$B$1:$B$6230,0))))</f>
        <v/>
      </c>
      <c r="U2207" s="238"/>
      <c r="V2207" s="270" t="e">
        <f>IF(C2207="",NA(),MATCH($B2207&amp;$C2207,'Smelter Look-up'!$J:$J,0))</f>
        <v>#N/A</v>
      </c>
      <c r="W2207" s="271"/>
      <c r="X2207" s="271">
        <f t="shared" ca="1" si="316"/>
        <v>0</v>
      </c>
      <c r="Y2207" s="271"/>
      <c r="Z2207" s="271"/>
      <c r="AB2207" s="273" t="str">
        <f t="shared" si="317"/>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5"/>
        <v/>
      </c>
      <c r="T2208" s="222" t="str">
        <f ca="1">IF(B2208="","",IF(ISERROR(MATCH($J2208,SorP!$B$1:$B$6230,0)),"",INDIRECT("'SorP'!$A$"&amp;MATCH($J2208,SorP!$B$1:$B$6230,0))))</f>
        <v/>
      </c>
      <c r="U2208" s="238"/>
      <c r="V2208" s="270" t="e">
        <f>IF(C2208="",NA(),MATCH($B2208&amp;$C2208,'Smelter Look-up'!$J:$J,0))</f>
        <v>#N/A</v>
      </c>
      <c r="W2208" s="271"/>
      <c r="X2208" s="271">
        <f t="shared" ca="1" si="316"/>
        <v>0</v>
      </c>
      <c r="Y2208" s="271"/>
      <c r="Z2208" s="271"/>
      <c r="AB2208" s="273" t="str">
        <f t="shared" si="317"/>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5"/>
        <v/>
      </c>
      <c r="T2209" s="222" t="str">
        <f ca="1">IF(B2209="","",IF(ISERROR(MATCH($J2209,SorP!$B$1:$B$6230,0)),"",INDIRECT("'SorP'!$A$"&amp;MATCH($J2209,SorP!$B$1:$B$6230,0))))</f>
        <v/>
      </c>
      <c r="U2209" s="238"/>
      <c r="V2209" s="270" t="e">
        <f>IF(C2209="",NA(),MATCH($B2209&amp;$C2209,'Smelter Look-up'!$J:$J,0))</f>
        <v>#N/A</v>
      </c>
      <c r="W2209" s="271"/>
      <c r="X2209" s="271">
        <f t="shared" ca="1" si="316"/>
        <v>0</v>
      </c>
      <c r="Y2209" s="271"/>
      <c r="Z2209" s="271"/>
      <c r="AB2209" s="273" t="str">
        <f t="shared" si="317"/>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5"/>
        <v/>
      </c>
      <c r="T2210" s="222" t="str">
        <f ca="1">IF(B2210="","",IF(ISERROR(MATCH($J2210,SorP!$B$1:$B$6230,0)),"",INDIRECT("'SorP'!$A$"&amp;MATCH($J2210,SorP!$B$1:$B$6230,0))))</f>
        <v/>
      </c>
      <c r="U2210" s="238"/>
      <c r="V2210" s="270" t="e">
        <f>IF(C2210="",NA(),MATCH($B2210&amp;$C2210,'Smelter Look-up'!$J:$J,0))</f>
        <v>#N/A</v>
      </c>
      <c r="W2210" s="271"/>
      <c r="X2210" s="271">
        <f t="shared" ca="1" si="316"/>
        <v>0</v>
      </c>
      <c r="Y2210" s="271"/>
      <c r="Z2210" s="271"/>
      <c r="AB2210" s="273" t="str">
        <f t="shared" si="317"/>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5"/>
        <v/>
      </c>
      <c r="T2211" s="222" t="str">
        <f ca="1">IF(B2211="","",IF(ISERROR(MATCH($J2211,SorP!$B$1:$B$6230,0)),"",INDIRECT("'SorP'!$A$"&amp;MATCH($J2211,SorP!$B$1:$B$6230,0))))</f>
        <v/>
      </c>
      <c r="U2211" s="238"/>
      <c r="V2211" s="270" t="e">
        <f>IF(C2211="",NA(),MATCH($B2211&amp;$C2211,'Smelter Look-up'!$J:$J,0))</f>
        <v>#N/A</v>
      </c>
      <c r="W2211" s="271"/>
      <c r="X2211" s="271">
        <f t="shared" ca="1" si="316"/>
        <v>0</v>
      </c>
      <c r="Y2211" s="271"/>
      <c r="Z2211" s="271"/>
      <c r="AB2211" s="273" t="str">
        <f t="shared" si="317"/>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5"/>
        <v/>
      </c>
      <c r="T2212" s="222" t="str">
        <f ca="1">IF(B2212="","",IF(ISERROR(MATCH($J2212,SorP!$B$1:$B$6230,0)),"",INDIRECT("'SorP'!$A$"&amp;MATCH($J2212,SorP!$B$1:$B$6230,0))))</f>
        <v/>
      </c>
      <c r="U2212" s="238"/>
      <c r="V2212" s="270" t="e">
        <f>IF(C2212="",NA(),MATCH($B2212&amp;$C2212,'Smelter Look-up'!$J:$J,0))</f>
        <v>#N/A</v>
      </c>
      <c r="W2212" s="271"/>
      <c r="X2212" s="271">
        <f t="shared" ca="1" si="316"/>
        <v>0</v>
      </c>
      <c r="Y2212" s="271"/>
      <c r="Z2212" s="271"/>
      <c r="AB2212" s="273" t="str">
        <f t="shared" si="317"/>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5"/>
        <v/>
      </c>
      <c r="T2213" s="222" t="str">
        <f ca="1">IF(B2213="","",IF(ISERROR(MATCH($J2213,SorP!$B$1:$B$6230,0)),"",INDIRECT("'SorP'!$A$"&amp;MATCH($J2213,SorP!$B$1:$B$6230,0))))</f>
        <v/>
      </c>
      <c r="U2213" s="238"/>
      <c r="V2213" s="270" t="e">
        <f>IF(C2213="",NA(),MATCH($B2213&amp;$C2213,'Smelter Look-up'!$J:$J,0))</f>
        <v>#N/A</v>
      </c>
      <c r="W2213" s="271"/>
      <c r="X2213" s="271">
        <f t="shared" ca="1" si="316"/>
        <v>0</v>
      </c>
      <c r="Y2213" s="271"/>
      <c r="Z2213" s="271"/>
      <c r="AB2213" s="273" t="str">
        <f t="shared" si="317"/>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5"/>
        <v/>
      </c>
      <c r="T2214" s="222" t="str">
        <f ca="1">IF(B2214="","",IF(ISERROR(MATCH($J2214,SorP!$B$1:$B$6230,0)),"",INDIRECT("'SorP'!$A$"&amp;MATCH($J2214,SorP!$B$1:$B$6230,0))))</f>
        <v/>
      </c>
      <c r="U2214" s="238"/>
      <c r="V2214" s="270" t="e">
        <f>IF(C2214="",NA(),MATCH($B2214&amp;$C2214,'Smelter Look-up'!$J:$J,0))</f>
        <v>#N/A</v>
      </c>
      <c r="W2214" s="271"/>
      <c r="X2214" s="271">
        <f t="shared" ca="1" si="316"/>
        <v>0</v>
      </c>
      <c r="Y2214" s="271"/>
      <c r="Z2214" s="271"/>
      <c r="AB2214" s="273" t="str">
        <f t="shared" si="317"/>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5"/>
        <v/>
      </c>
      <c r="T2215" s="222" t="str">
        <f ca="1">IF(B2215="","",IF(ISERROR(MATCH($J2215,SorP!$B$1:$B$6230,0)),"",INDIRECT("'SorP'!$A$"&amp;MATCH($J2215,SorP!$B$1:$B$6230,0))))</f>
        <v/>
      </c>
      <c r="U2215" s="238"/>
      <c r="V2215" s="270" t="e">
        <f>IF(C2215="",NA(),MATCH($B2215&amp;$C2215,'Smelter Look-up'!$J:$J,0))</f>
        <v>#N/A</v>
      </c>
      <c r="W2215" s="271"/>
      <c r="X2215" s="271">
        <f t="shared" ca="1" si="316"/>
        <v>0</v>
      </c>
      <c r="Y2215" s="271"/>
      <c r="Z2215" s="271"/>
      <c r="AB2215" s="273" t="str">
        <f t="shared" si="317"/>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5"/>
        <v/>
      </c>
      <c r="T2221" s="222" t="str">
        <f ca="1">IF(B2221="","",IF(ISERROR(MATCH($J2221,SorP!$B$1:$B$6230,0)),"",INDIRECT("'SorP'!$A$"&amp;MATCH($J2221,SorP!$B$1:$B$6230,0))))</f>
        <v/>
      </c>
      <c r="U2221" s="238"/>
      <c r="V2221" s="270" t="e">
        <f>IF(C2221="",NA(),MATCH($B2221&amp;$C2221,'Smelter Look-up'!$J:$J,0))</f>
        <v>#N/A</v>
      </c>
      <c r="W2221" s="271"/>
      <c r="X2221" s="271">
        <f t="shared" ca="1" si="316"/>
        <v>0</v>
      </c>
      <c r="Y2221" s="271"/>
      <c r="Z2221" s="271"/>
      <c r="AB2221" s="273" t="str">
        <f t="shared" si="317"/>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9">IF(AND(C2233="Smelter not listed",OR(LEN(D2233)=0,LEN(E2233)=0)),1,0)</f>
        <v>0</v>
      </c>
      <c r="Y2233" s="271"/>
      <c r="Z2233" s="271"/>
      <c r="AB2233" s="273" t="str">
        <f t="shared" ref="AB2233" si="320">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21">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22">IF(AND(C2234="Smelter not listed",OR(LEN(D2234)=0,LEN(E2234)=0)),1,0)</f>
        <v>0</v>
      </c>
      <c r="Y2234" s="271"/>
      <c r="Z2234" s="271"/>
      <c r="AB2234" s="273" t="str">
        <f t="shared" ref="AB2234:AB2265" si="323">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4">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5">IF(AND(C2266="Smelter not listed",OR(LEN(D2266)=0,LEN(E2266)=0)),1,0)</f>
        <v>0</v>
      </c>
      <c r="Y2266" s="271"/>
      <c r="Z2266" s="271"/>
      <c r="AB2266" s="273" t="str">
        <f t="shared" ref="AB2266:AB2296" si="326">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4"/>
        <v/>
      </c>
      <c r="T2267" s="222" t="str">
        <f ca="1">IF(B2267="","",IF(ISERROR(MATCH($J2267,SorP!$B$1:$B$6230,0)),"",INDIRECT("'SorP'!$A$"&amp;MATCH($J2267,SorP!$B$1:$B$6230,0))))</f>
        <v/>
      </c>
      <c r="U2267" s="238"/>
      <c r="V2267" s="270" t="e">
        <f>IF(C2267="",NA(),MATCH($B2267&amp;$C2267,'Smelter Look-up'!$J:$J,0))</f>
        <v>#N/A</v>
      </c>
      <c r="W2267" s="271"/>
      <c r="X2267" s="271">
        <f t="shared" ca="1" si="325"/>
        <v>0</v>
      </c>
      <c r="Y2267" s="271"/>
      <c r="Z2267" s="271"/>
      <c r="AB2267" s="273" t="str">
        <f t="shared" si="32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4"/>
        <v/>
      </c>
      <c r="T2268" s="222" t="str">
        <f ca="1">IF(B2268="","",IF(ISERROR(MATCH($J2268,SorP!$B$1:$B$6230,0)),"",INDIRECT("'SorP'!$A$"&amp;MATCH($J2268,SorP!$B$1:$B$6230,0))))</f>
        <v/>
      </c>
      <c r="U2268" s="238"/>
      <c r="V2268" s="270" t="e">
        <f>IF(C2268="",NA(),MATCH($B2268&amp;$C2268,'Smelter Look-up'!$J:$J,0))</f>
        <v>#N/A</v>
      </c>
      <c r="W2268" s="271"/>
      <c r="X2268" s="271">
        <f t="shared" ca="1" si="325"/>
        <v>0</v>
      </c>
      <c r="Y2268" s="271"/>
      <c r="Z2268" s="271"/>
      <c r="AB2268" s="273" t="str">
        <f t="shared" si="326"/>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4"/>
        <v/>
      </c>
      <c r="T2269" s="222" t="str">
        <f ca="1">IF(B2269="","",IF(ISERROR(MATCH($J2269,SorP!$B$1:$B$6230,0)),"",INDIRECT("'SorP'!$A$"&amp;MATCH($J2269,SorP!$B$1:$B$6230,0))))</f>
        <v/>
      </c>
      <c r="U2269" s="238"/>
      <c r="V2269" s="270" t="e">
        <f>IF(C2269="",NA(),MATCH($B2269&amp;$C2269,'Smelter Look-up'!$J:$J,0))</f>
        <v>#N/A</v>
      </c>
      <c r="W2269" s="271"/>
      <c r="X2269" s="271">
        <f t="shared" ca="1" si="325"/>
        <v>0</v>
      </c>
      <c r="Y2269" s="271"/>
      <c r="Z2269" s="271"/>
      <c r="AB2269" s="273" t="str">
        <f t="shared" si="326"/>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4"/>
        <v/>
      </c>
      <c r="T2270" s="222" t="str">
        <f ca="1">IF(B2270="","",IF(ISERROR(MATCH($J2270,SorP!$B$1:$B$6230,0)),"",INDIRECT("'SorP'!$A$"&amp;MATCH($J2270,SorP!$B$1:$B$6230,0))))</f>
        <v/>
      </c>
      <c r="U2270" s="238"/>
      <c r="V2270" s="270" t="e">
        <f>IF(C2270="",NA(),MATCH($B2270&amp;$C2270,'Smelter Look-up'!$J:$J,0))</f>
        <v>#N/A</v>
      </c>
      <c r="W2270" s="271"/>
      <c r="X2270" s="271">
        <f t="shared" ca="1" si="325"/>
        <v>0</v>
      </c>
      <c r="Y2270" s="271"/>
      <c r="Z2270" s="271"/>
      <c r="AB2270" s="273" t="str">
        <f t="shared" si="326"/>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4"/>
        <v/>
      </c>
      <c r="T2271" s="222" t="str">
        <f ca="1">IF(B2271="","",IF(ISERROR(MATCH($J2271,SorP!$B$1:$B$6230,0)),"",INDIRECT("'SorP'!$A$"&amp;MATCH($J2271,SorP!$B$1:$B$6230,0))))</f>
        <v/>
      </c>
      <c r="U2271" s="238"/>
      <c r="V2271" s="270" t="e">
        <f>IF(C2271="",NA(),MATCH($B2271&amp;$C2271,'Smelter Look-up'!$J:$J,0))</f>
        <v>#N/A</v>
      </c>
      <c r="W2271" s="271"/>
      <c r="X2271" s="271">
        <f t="shared" ca="1" si="325"/>
        <v>0</v>
      </c>
      <c r="Y2271" s="271"/>
      <c r="Z2271" s="271"/>
      <c r="AB2271" s="273" t="str">
        <f t="shared" si="326"/>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4"/>
        <v/>
      </c>
      <c r="T2272" s="222" t="str">
        <f ca="1">IF(B2272="","",IF(ISERROR(MATCH($J2272,SorP!$B$1:$B$6230,0)),"",INDIRECT("'SorP'!$A$"&amp;MATCH($J2272,SorP!$B$1:$B$6230,0))))</f>
        <v/>
      </c>
      <c r="U2272" s="238"/>
      <c r="V2272" s="270" t="e">
        <f>IF(C2272="",NA(),MATCH($B2272&amp;$C2272,'Smelter Look-up'!$J:$J,0))</f>
        <v>#N/A</v>
      </c>
      <c r="W2272" s="271"/>
      <c r="X2272" s="271">
        <f t="shared" ca="1" si="325"/>
        <v>0</v>
      </c>
      <c r="Y2272" s="271"/>
      <c r="Z2272" s="271"/>
      <c r="AB2272" s="273" t="str">
        <f t="shared" si="326"/>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4"/>
        <v/>
      </c>
      <c r="T2273" s="222" t="str">
        <f ca="1">IF(B2273="","",IF(ISERROR(MATCH($J2273,SorP!$B$1:$B$6230,0)),"",INDIRECT("'SorP'!$A$"&amp;MATCH($J2273,SorP!$B$1:$B$6230,0))))</f>
        <v/>
      </c>
      <c r="U2273" s="238"/>
      <c r="V2273" s="270" t="e">
        <f>IF(C2273="",NA(),MATCH($B2273&amp;$C2273,'Smelter Look-up'!$J:$J,0))</f>
        <v>#N/A</v>
      </c>
      <c r="W2273" s="271"/>
      <c r="X2273" s="271">
        <f t="shared" ca="1" si="325"/>
        <v>0</v>
      </c>
      <c r="Y2273" s="271"/>
      <c r="Z2273" s="271"/>
      <c r="AB2273" s="273" t="str">
        <f t="shared" si="326"/>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4"/>
        <v/>
      </c>
      <c r="T2274" s="222" t="str">
        <f ca="1">IF(B2274="","",IF(ISERROR(MATCH($J2274,SorP!$B$1:$B$6230,0)),"",INDIRECT("'SorP'!$A$"&amp;MATCH($J2274,SorP!$B$1:$B$6230,0))))</f>
        <v/>
      </c>
      <c r="U2274" s="238"/>
      <c r="V2274" s="270" t="e">
        <f>IF(C2274="",NA(),MATCH($B2274&amp;$C2274,'Smelter Look-up'!$J:$J,0))</f>
        <v>#N/A</v>
      </c>
      <c r="W2274" s="271"/>
      <c r="X2274" s="271">
        <f t="shared" ca="1" si="325"/>
        <v>0</v>
      </c>
      <c r="Y2274" s="271"/>
      <c r="Z2274" s="271"/>
      <c r="AB2274" s="273" t="str">
        <f t="shared" si="326"/>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4"/>
        <v/>
      </c>
      <c r="T2275" s="222" t="str">
        <f ca="1">IF(B2275="","",IF(ISERROR(MATCH($J2275,SorP!$B$1:$B$6230,0)),"",INDIRECT("'SorP'!$A$"&amp;MATCH($J2275,SorP!$B$1:$B$6230,0))))</f>
        <v/>
      </c>
      <c r="U2275" s="238"/>
      <c r="V2275" s="270" t="e">
        <f>IF(C2275="",NA(),MATCH($B2275&amp;$C2275,'Smelter Look-up'!$J:$J,0))</f>
        <v>#N/A</v>
      </c>
      <c r="W2275" s="271"/>
      <c r="X2275" s="271">
        <f t="shared" ca="1" si="325"/>
        <v>0</v>
      </c>
      <c r="Y2275" s="271"/>
      <c r="Z2275" s="271"/>
      <c r="AB2275" s="273" t="str">
        <f t="shared" si="326"/>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4"/>
        <v/>
      </c>
      <c r="T2276" s="222" t="str">
        <f ca="1">IF(B2276="","",IF(ISERROR(MATCH($J2276,SorP!$B$1:$B$6230,0)),"",INDIRECT("'SorP'!$A$"&amp;MATCH($J2276,SorP!$B$1:$B$6230,0))))</f>
        <v/>
      </c>
      <c r="U2276" s="238"/>
      <c r="V2276" s="270" t="e">
        <f>IF(C2276="",NA(),MATCH($B2276&amp;$C2276,'Smelter Look-up'!$J:$J,0))</f>
        <v>#N/A</v>
      </c>
      <c r="W2276" s="271"/>
      <c r="X2276" s="271">
        <f t="shared" ca="1" si="325"/>
        <v>0</v>
      </c>
      <c r="Y2276" s="271"/>
      <c r="Z2276" s="271"/>
      <c r="AB2276" s="273" t="str">
        <f t="shared" si="326"/>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4"/>
        <v/>
      </c>
      <c r="T2277" s="222" t="str">
        <f ca="1">IF(B2277="","",IF(ISERROR(MATCH($J2277,SorP!$B$1:$B$6230,0)),"",INDIRECT("'SorP'!$A$"&amp;MATCH($J2277,SorP!$B$1:$B$6230,0))))</f>
        <v/>
      </c>
      <c r="U2277" s="238"/>
      <c r="V2277" s="270" t="e">
        <f>IF(C2277="",NA(),MATCH($B2277&amp;$C2277,'Smelter Look-up'!$J:$J,0))</f>
        <v>#N/A</v>
      </c>
      <c r="W2277" s="271"/>
      <c r="X2277" s="271">
        <f t="shared" ca="1" si="325"/>
        <v>0</v>
      </c>
      <c r="Y2277" s="271"/>
      <c r="Z2277" s="271"/>
      <c r="AB2277" s="273" t="str">
        <f t="shared" si="326"/>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4"/>
        <v/>
      </c>
      <c r="T2278" s="222" t="str">
        <f ca="1">IF(B2278="","",IF(ISERROR(MATCH($J2278,SorP!$B$1:$B$6230,0)),"",INDIRECT("'SorP'!$A$"&amp;MATCH($J2278,SorP!$B$1:$B$6230,0))))</f>
        <v/>
      </c>
      <c r="U2278" s="238"/>
      <c r="V2278" s="270" t="e">
        <f>IF(C2278="",NA(),MATCH($B2278&amp;$C2278,'Smelter Look-up'!$J:$J,0))</f>
        <v>#N/A</v>
      </c>
      <c r="W2278" s="271"/>
      <c r="X2278" s="271">
        <f t="shared" ca="1" si="325"/>
        <v>0</v>
      </c>
      <c r="Y2278" s="271"/>
      <c r="Z2278" s="271"/>
      <c r="AB2278" s="273" t="str">
        <f t="shared" si="326"/>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4"/>
        <v/>
      </c>
      <c r="T2279" s="222" t="str">
        <f ca="1">IF(B2279="","",IF(ISERROR(MATCH($J2279,SorP!$B$1:$B$6230,0)),"",INDIRECT("'SorP'!$A$"&amp;MATCH($J2279,SorP!$B$1:$B$6230,0))))</f>
        <v/>
      </c>
      <c r="U2279" s="238"/>
      <c r="V2279" s="270" t="e">
        <f>IF(C2279="",NA(),MATCH($B2279&amp;$C2279,'Smelter Look-up'!$J:$J,0))</f>
        <v>#N/A</v>
      </c>
      <c r="W2279" s="271"/>
      <c r="X2279" s="271">
        <f t="shared" ca="1" si="325"/>
        <v>0</v>
      </c>
      <c r="Y2279" s="271"/>
      <c r="Z2279" s="271"/>
      <c r="AB2279" s="273" t="str">
        <f t="shared" si="326"/>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4"/>
        <v/>
      </c>
      <c r="T2285" s="222" t="str">
        <f ca="1">IF(B2285="","",IF(ISERROR(MATCH($J2285,SorP!$B$1:$B$6230,0)),"",INDIRECT("'SorP'!$A$"&amp;MATCH($J2285,SorP!$B$1:$B$6230,0))))</f>
        <v/>
      </c>
      <c r="U2285" s="238"/>
      <c r="V2285" s="270" t="e">
        <f>IF(C2285="",NA(),MATCH($B2285&amp;$C2285,'Smelter Look-up'!$J:$J,0))</f>
        <v>#N/A</v>
      </c>
      <c r="W2285" s="271"/>
      <c r="X2285" s="271">
        <f t="shared" ca="1" si="325"/>
        <v>0</v>
      </c>
      <c r="Y2285" s="271"/>
      <c r="Z2285" s="271"/>
      <c r="AB2285" s="273" t="str">
        <f t="shared" si="326"/>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8">IF(AND(C2297="Smelter not listed",OR(LEN(D2297)=0,LEN(E2297)=0)),1,0)</f>
        <v>0</v>
      </c>
      <c r="Y2297" s="271"/>
      <c r="Z2297" s="271"/>
      <c r="AB2297" s="273" t="str">
        <f t="shared" ref="AB2297" si="329">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30">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31">IF(AND(C2298="Smelter not listed",OR(LEN(D2298)=0,LEN(E2298)=0)),1,0)</f>
        <v>0</v>
      </c>
      <c r="Y2298" s="271"/>
      <c r="Z2298" s="271"/>
      <c r="AB2298" s="273" t="str">
        <f t="shared" ref="AB2298:AB2329" si="332">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3">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4">IF(AND(C2330="Smelter not listed",OR(LEN(D2330)=0,LEN(E2330)=0)),1,0)</f>
        <v>0</v>
      </c>
      <c r="Y2330" s="271"/>
      <c r="Z2330" s="271"/>
      <c r="AB2330" s="273" t="str">
        <f t="shared" ref="AB2330:AB2360" si="335">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3"/>
        <v/>
      </c>
      <c r="T2331" s="222" t="str">
        <f ca="1">IF(B2331="","",IF(ISERROR(MATCH($J2331,SorP!$B$1:$B$6230,0)),"",INDIRECT("'SorP'!$A$"&amp;MATCH($J2331,SorP!$B$1:$B$6230,0))))</f>
        <v/>
      </c>
      <c r="U2331" s="238"/>
      <c r="V2331" s="270" t="e">
        <f>IF(C2331="",NA(),MATCH($B2331&amp;$C2331,'Smelter Look-up'!$J:$J,0))</f>
        <v>#N/A</v>
      </c>
      <c r="W2331" s="271"/>
      <c r="X2331" s="271">
        <f t="shared" ca="1" si="334"/>
        <v>0</v>
      </c>
      <c r="Y2331" s="271"/>
      <c r="Z2331" s="271"/>
      <c r="AB2331" s="273" t="str">
        <f t="shared" si="33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3"/>
        <v/>
      </c>
      <c r="T2332" s="222" t="str">
        <f ca="1">IF(B2332="","",IF(ISERROR(MATCH($J2332,SorP!$B$1:$B$6230,0)),"",INDIRECT("'SorP'!$A$"&amp;MATCH($J2332,SorP!$B$1:$B$6230,0))))</f>
        <v/>
      </c>
      <c r="U2332" s="238"/>
      <c r="V2332" s="270" t="e">
        <f>IF(C2332="",NA(),MATCH($B2332&amp;$C2332,'Smelter Look-up'!$J:$J,0))</f>
        <v>#N/A</v>
      </c>
      <c r="W2332" s="271"/>
      <c r="X2332" s="271">
        <f t="shared" ca="1" si="334"/>
        <v>0</v>
      </c>
      <c r="Y2332" s="271"/>
      <c r="Z2332" s="271"/>
      <c r="AB2332" s="273" t="str">
        <f t="shared" si="335"/>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3"/>
        <v/>
      </c>
      <c r="T2333" s="222" t="str">
        <f ca="1">IF(B2333="","",IF(ISERROR(MATCH($J2333,SorP!$B$1:$B$6230,0)),"",INDIRECT("'SorP'!$A$"&amp;MATCH($J2333,SorP!$B$1:$B$6230,0))))</f>
        <v/>
      </c>
      <c r="U2333" s="238"/>
      <c r="V2333" s="270" t="e">
        <f>IF(C2333="",NA(),MATCH($B2333&amp;$C2333,'Smelter Look-up'!$J:$J,0))</f>
        <v>#N/A</v>
      </c>
      <c r="W2333" s="271"/>
      <c r="X2333" s="271">
        <f t="shared" ca="1" si="334"/>
        <v>0</v>
      </c>
      <c r="Y2333" s="271"/>
      <c r="Z2333" s="271"/>
      <c r="AB2333" s="273" t="str">
        <f t="shared" si="335"/>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3"/>
        <v/>
      </c>
      <c r="T2334" s="222" t="str">
        <f ca="1">IF(B2334="","",IF(ISERROR(MATCH($J2334,SorP!$B$1:$B$6230,0)),"",INDIRECT("'SorP'!$A$"&amp;MATCH($J2334,SorP!$B$1:$B$6230,0))))</f>
        <v/>
      </c>
      <c r="U2334" s="238"/>
      <c r="V2334" s="270" t="e">
        <f>IF(C2334="",NA(),MATCH($B2334&amp;$C2334,'Smelter Look-up'!$J:$J,0))</f>
        <v>#N/A</v>
      </c>
      <c r="W2334" s="271"/>
      <c r="X2334" s="271">
        <f t="shared" ca="1" si="334"/>
        <v>0</v>
      </c>
      <c r="Y2334" s="271"/>
      <c r="Z2334" s="271"/>
      <c r="AB2334" s="273" t="str">
        <f t="shared" si="335"/>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3"/>
        <v/>
      </c>
      <c r="T2335" s="222" t="str">
        <f ca="1">IF(B2335="","",IF(ISERROR(MATCH($J2335,SorP!$B$1:$B$6230,0)),"",INDIRECT("'SorP'!$A$"&amp;MATCH($J2335,SorP!$B$1:$B$6230,0))))</f>
        <v/>
      </c>
      <c r="U2335" s="238"/>
      <c r="V2335" s="270" t="e">
        <f>IF(C2335="",NA(),MATCH($B2335&amp;$C2335,'Smelter Look-up'!$J:$J,0))</f>
        <v>#N/A</v>
      </c>
      <c r="W2335" s="271"/>
      <c r="X2335" s="271">
        <f t="shared" ca="1" si="334"/>
        <v>0</v>
      </c>
      <c r="Y2335" s="271"/>
      <c r="Z2335" s="271"/>
      <c r="AB2335" s="273" t="str">
        <f t="shared" si="335"/>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3"/>
        <v/>
      </c>
      <c r="T2336" s="222" t="str">
        <f ca="1">IF(B2336="","",IF(ISERROR(MATCH($J2336,SorP!$B$1:$B$6230,0)),"",INDIRECT("'SorP'!$A$"&amp;MATCH($J2336,SorP!$B$1:$B$6230,0))))</f>
        <v/>
      </c>
      <c r="U2336" s="238"/>
      <c r="V2336" s="270" t="e">
        <f>IF(C2336="",NA(),MATCH($B2336&amp;$C2336,'Smelter Look-up'!$J:$J,0))</f>
        <v>#N/A</v>
      </c>
      <c r="W2336" s="271"/>
      <c r="X2336" s="271">
        <f t="shared" ca="1" si="334"/>
        <v>0</v>
      </c>
      <c r="Y2336" s="271"/>
      <c r="Z2336" s="271"/>
      <c r="AB2336" s="273" t="str">
        <f t="shared" si="335"/>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3"/>
        <v/>
      </c>
      <c r="T2337" s="222" t="str">
        <f ca="1">IF(B2337="","",IF(ISERROR(MATCH($J2337,SorP!$B$1:$B$6230,0)),"",INDIRECT("'SorP'!$A$"&amp;MATCH($J2337,SorP!$B$1:$B$6230,0))))</f>
        <v/>
      </c>
      <c r="U2337" s="238"/>
      <c r="V2337" s="270" t="e">
        <f>IF(C2337="",NA(),MATCH($B2337&amp;$C2337,'Smelter Look-up'!$J:$J,0))</f>
        <v>#N/A</v>
      </c>
      <c r="W2337" s="271"/>
      <c r="X2337" s="271">
        <f t="shared" ca="1" si="334"/>
        <v>0</v>
      </c>
      <c r="Y2337" s="271"/>
      <c r="Z2337" s="271"/>
      <c r="AB2337" s="273" t="str">
        <f t="shared" si="335"/>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3"/>
        <v/>
      </c>
      <c r="T2338" s="222" t="str">
        <f ca="1">IF(B2338="","",IF(ISERROR(MATCH($J2338,SorP!$B$1:$B$6230,0)),"",INDIRECT("'SorP'!$A$"&amp;MATCH($J2338,SorP!$B$1:$B$6230,0))))</f>
        <v/>
      </c>
      <c r="U2338" s="238"/>
      <c r="V2338" s="270" t="e">
        <f>IF(C2338="",NA(),MATCH($B2338&amp;$C2338,'Smelter Look-up'!$J:$J,0))</f>
        <v>#N/A</v>
      </c>
      <c r="W2338" s="271"/>
      <c r="X2338" s="271">
        <f t="shared" ca="1" si="334"/>
        <v>0</v>
      </c>
      <c r="Y2338" s="271"/>
      <c r="Z2338" s="271"/>
      <c r="AB2338" s="273" t="str">
        <f t="shared" si="335"/>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3"/>
        <v/>
      </c>
      <c r="T2339" s="222" t="str">
        <f ca="1">IF(B2339="","",IF(ISERROR(MATCH($J2339,SorP!$B$1:$B$6230,0)),"",INDIRECT("'SorP'!$A$"&amp;MATCH($J2339,SorP!$B$1:$B$6230,0))))</f>
        <v/>
      </c>
      <c r="U2339" s="238"/>
      <c r="V2339" s="270" t="e">
        <f>IF(C2339="",NA(),MATCH($B2339&amp;$C2339,'Smelter Look-up'!$J:$J,0))</f>
        <v>#N/A</v>
      </c>
      <c r="W2339" s="271"/>
      <c r="X2339" s="271">
        <f t="shared" ca="1" si="334"/>
        <v>0</v>
      </c>
      <c r="Y2339" s="271"/>
      <c r="Z2339" s="271"/>
      <c r="AB2339" s="273" t="str">
        <f t="shared" si="335"/>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3"/>
        <v/>
      </c>
      <c r="T2340" s="222" t="str">
        <f ca="1">IF(B2340="","",IF(ISERROR(MATCH($J2340,SorP!$B$1:$B$6230,0)),"",INDIRECT("'SorP'!$A$"&amp;MATCH($J2340,SorP!$B$1:$B$6230,0))))</f>
        <v/>
      </c>
      <c r="U2340" s="238"/>
      <c r="V2340" s="270" t="e">
        <f>IF(C2340="",NA(),MATCH($B2340&amp;$C2340,'Smelter Look-up'!$J:$J,0))</f>
        <v>#N/A</v>
      </c>
      <c r="W2340" s="271"/>
      <c r="X2340" s="271">
        <f t="shared" ca="1" si="334"/>
        <v>0</v>
      </c>
      <c r="Y2340" s="271"/>
      <c r="Z2340" s="271"/>
      <c r="AB2340" s="273" t="str">
        <f t="shared" si="335"/>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3"/>
        <v/>
      </c>
      <c r="T2341" s="222" t="str">
        <f ca="1">IF(B2341="","",IF(ISERROR(MATCH($J2341,SorP!$B$1:$B$6230,0)),"",INDIRECT("'SorP'!$A$"&amp;MATCH($J2341,SorP!$B$1:$B$6230,0))))</f>
        <v/>
      </c>
      <c r="U2341" s="238"/>
      <c r="V2341" s="270" t="e">
        <f>IF(C2341="",NA(),MATCH($B2341&amp;$C2341,'Smelter Look-up'!$J:$J,0))</f>
        <v>#N/A</v>
      </c>
      <c r="W2341" s="271"/>
      <c r="X2341" s="271">
        <f t="shared" ca="1" si="334"/>
        <v>0</v>
      </c>
      <c r="Y2341" s="271"/>
      <c r="Z2341" s="271"/>
      <c r="AB2341" s="273" t="str">
        <f t="shared" si="335"/>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3"/>
        <v/>
      </c>
      <c r="T2342" s="222" t="str">
        <f ca="1">IF(B2342="","",IF(ISERROR(MATCH($J2342,SorP!$B$1:$B$6230,0)),"",INDIRECT("'SorP'!$A$"&amp;MATCH($J2342,SorP!$B$1:$B$6230,0))))</f>
        <v/>
      </c>
      <c r="U2342" s="238"/>
      <c r="V2342" s="270" t="e">
        <f>IF(C2342="",NA(),MATCH($B2342&amp;$C2342,'Smelter Look-up'!$J:$J,0))</f>
        <v>#N/A</v>
      </c>
      <c r="W2342" s="271"/>
      <c r="X2342" s="271">
        <f t="shared" ca="1" si="334"/>
        <v>0</v>
      </c>
      <c r="Y2342" s="271"/>
      <c r="Z2342" s="271"/>
      <c r="AB2342" s="273" t="str">
        <f t="shared" si="335"/>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3"/>
        <v/>
      </c>
      <c r="T2343" s="222" t="str">
        <f ca="1">IF(B2343="","",IF(ISERROR(MATCH($J2343,SorP!$B$1:$B$6230,0)),"",INDIRECT("'SorP'!$A$"&amp;MATCH($J2343,SorP!$B$1:$B$6230,0))))</f>
        <v/>
      </c>
      <c r="U2343" s="238"/>
      <c r="V2343" s="270" t="e">
        <f>IF(C2343="",NA(),MATCH($B2343&amp;$C2343,'Smelter Look-up'!$J:$J,0))</f>
        <v>#N/A</v>
      </c>
      <c r="W2343" s="271"/>
      <c r="X2343" s="271">
        <f t="shared" ca="1" si="334"/>
        <v>0</v>
      </c>
      <c r="Y2343" s="271"/>
      <c r="Z2343" s="271"/>
      <c r="AB2343" s="273" t="str">
        <f t="shared" si="335"/>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3"/>
        <v/>
      </c>
      <c r="T2349" s="222" t="str">
        <f ca="1">IF(B2349="","",IF(ISERROR(MATCH($J2349,SorP!$B$1:$B$6230,0)),"",INDIRECT("'SorP'!$A$"&amp;MATCH($J2349,SorP!$B$1:$B$6230,0))))</f>
        <v/>
      </c>
      <c r="U2349" s="238"/>
      <c r="V2349" s="270" t="e">
        <f>IF(C2349="",NA(),MATCH($B2349&amp;$C2349,'Smelter Look-up'!$J:$J,0))</f>
        <v>#N/A</v>
      </c>
      <c r="W2349" s="271"/>
      <c r="X2349" s="271">
        <f t="shared" ca="1" si="334"/>
        <v>0</v>
      </c>
      <c r="Y2349" s="271"/>
      <c r="Z2349" s="271"/>
      <c r="AB2349" s="273" t="str">
        <f t="shared" si="335"/>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7">IF(AND(C2361="Smelter not listed",OR(LEN(D2361)=0,LEN(E2361)=0)),1,0)</f>
        <v>0</v>
      </c>
      <c r="Y2361" s="271"/>
      <c r="Z2361" s="271"/>
      <c r="AB2361" s="273" t="str">
        <f t="shared" ref="AB2361" si="338">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9">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40">IF(AND(C2362="Smelter not listed",OR(LEN(D2362)=0,LEN(E2362)=0)),1,0)</f>
        <v>0</v>
      </c>
      <c r="Y2362" s="271"/>
      <c r="Z2362" s="271"/>
      <c r="AB2362" s="273" t="str">
        <f t="shared" ref="AB2362:AB2393" si="341">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42">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3">IF(AND(C2394="Smelter not listed",OR(LEN(D2394)=0,LEN(E2394)=0)),1,0)</f>
        <v>0</v>
      </c>
      <c r="Y2394" s="271"/>
      <c r="Z2394" s="271"/>
      <c r="AB2394" s="273" t="str">
        <f t="shared" ref="AB2394:AB2424" si="344">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2"/>
        <v/>
      </c>
      <c r="T2395" s="222" t="str">
        <f ca="1">IF(B2395="","",IF(ISERROR(MATCH($J2395,SorP!$B$1:$B$6230,0)),"",INDIRECT("'SorP'!$A$"&amp;MATCH($J2395,SorP!$B$1:$B$6230,0))))</f>
        <v/>
      </c>
      <c r="U2395" s="238"/>
      <c r="V2395" s="270" t="e">
        <f>IF(C2395="",NA(),MATCH($B2395&amp;$C2395,'Smelter Look-up'!$J:$J,0))</f>
        <v>#N/A</v>
      </c>
      <c r="W2395" s="271"/>
      <c r="X2395" s="271">
        <f t="shared" ca="1" si="343"/>
        <v>0</v>
      </c>
      <c r="Y2395" s="271"/>
      <c r="Z2395" s="271"/>
      <c r="AB2395" s="273" t="str">
        <f t="shared" si="34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2"/>
        <v/>
      </c>
      <c r="T2396" s="222" t="str">
        <f ca="1">IF(B2396="","",IF(ISERROR(MATCH($J2396,SorP!$B$1:$B$6230,0)),"",INDIRECT("'SorP'!$A$"&amp;MATCH($J2396,SorP!$B$1:$B$6230,0))))</f>
        <v/>
      </c>
      <c r="U2396" s="238"/>
      <c r="V2396" s="270" t="e">
        <f>IF(C2396="",NA(),MATCH($B2396&amp;$C2396,'Smelter Look-up'!$J:$J,0))</f>
        <v>#N/A</v>
      </c>
      <c r="W2396" s="271"/>
      <c r="X2396" s="271">
        <f t="shared" ca="1" si="343"/>
        <v>0</v>
      </c>
      <c r="Y2396" s="271"/>
      <c r="Z2396" s="271"/>
      <c r="AB2396" s="273" t="str">
        <f t="shared" si="344"/>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2"/>
        <v/>
      </c>
      <c r="T2397" s="222" t="str">
        <f ca="1">IF(B2397="","",IF(ISERROR(MATCH($J2397,SorP!$B$1:$B$6230,0)),"",INDIRECT("'SorP'!$A$"&amp;MATCH($J2397,SorP!$B$1:$B$6230,0))))</f>
        <v/>
      </c>
      <c r="U2397" s="238"/>
      <c r="V2397" s="270" t="e">
        <f>IF(C2397="",NA(),MATCH($B2397&amp;$C2397,'Smelter Look-up'!$J:$J,0))</f>
        <v>#N/A</v>
      </c>
      <c r="W2397" s="271"/>
      <c r="X2397" s="271">
        <f t="shared" ca="1" si="343"/>
        <v>0</v>
      </c>
      <c r="Y2397" s="271"/>
      <c r="Z2397" s="271"/>
      <c r="AB2397" s="273" t="str">
        <f t="shared" si="344"/>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2"/>
        <v/>
      </c>
      <c r="T2398" s="222" t="str">
        <f ca="1">IF(B2398="","",IF(ISERROR(MATCH($J2398,SorP!$B$1:$B$6230,0)),"",INDIRECT("'SorP'!$A$"&amp;MATCH($J2398,SorP!$B$1:$B$6230,0))))</f>
        <v/>
      </c>
      <c r="U2398" s="238"/>
      <c r="V2398" s="270" t="e">
        <f>IF(C2398="",NA(),MATCH($B2398&amp;$C2398,'Smelter Look-up'!$J:$J,0))</f>
        <v>#N/A</v>
      </c>
      <c r="W2398" s="271"/>
      <c r="X2398" s="271">
        <f t="shared" ca="1" si="343"/>
        <v>0</v>
      </c>
      <c r="Y2398" s="271"/>
      <c r="Z2398" s="271"/>
      <c r="AB2398" s="273" t="str">
        <f t="shared" si="344"/>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2"/>
        <v/>
      </c>
      <c r="T2399" s="222" t="str">
        <f ca="1">IF(B2399="","",IF(ISERROR(MATCH($J2399,SorP!$B$1:$B$6230,0)),"",INDIRECT("'SorP'!$A$"&amp;MATCH($J2399,SorP!$B$1:$B$6230,0))))</f>
        <v/>
      </c>
      <c r="U2399" s="238"/>
      <c r="V2399" s="270" t="e">
        <f>IF(C2399="",NA(),MATCH($B2399&amp;$C2399,'Smelter Look-up'!$J:$J,0))</f>
        <v>#N/A</v>
      </c>
      <c r="W2399" s="271"/>
      <c r="X2399" s="271">
        <f t="shared" ca="1" si="343"/>
        <v>0</v>
      </c>
      <c r="Y2399" s="271"/>
      <c r="Z2399" s="271"/>
      <c r="AB2399" s="273" t="str">
        <f t="shared" si="344"/>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2"/>
        <v/>
      </c>
      <c r="T2400" s="222" t="str">
        <f ca="1">IF(B2400="","",IF(ISERROR(MATCH($J2400,SorP!$B$1:$B$6230,0)),"",INDIRECT("'SorP'!$A$"&amp;MATCH($J2400,SorP!$B$1:$B$6230,0))))</f>
        <v/>
      </c>
      <c r="U2400" s="238"/>
      <c r="V2400" s="270" t="e">
        <f>IF(C2400="",NA(),MATCH($B2400&amp;$C2400,'Smelter Look-up'!$J:$J,0))</f>
        <v>#N/A</v>
      </c>
      <c r="W2400" s="271"/>
      <c r="X2400" s="271">
        <f t="shared" ca="1" si="343"/>
        <v>0</v>
      </c>
      <c r="Y2400" s="271"/>
      <c r="Z2400" s="271"/>
      <c r="AB2400" s="273" t="str">
        <f t="shared" si="344"/>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2"/>
        <v/>
      </c>
      <c r="T2401" s="222" t="str">
        <f ca="1">IF(B2401="","",IF(ISERROR(MATCH($J2401,SorP!$B$1:$B$6230,0)),"",INDIRECT("'SorP'!$A$"&amp;MATCH($J2401,SorP!$B$1:$B$6230,0))))</f>
        <v/>
      </c>
      <c r="U2401" s="238"/>
      <c r="V2401" s="270" t="e">
        <f>IF(C2401="",NA(),MATCH($B2401&amp;$C2401,'Smelter Look-up'!$J:$J,0))</f>
        <v>#N/A</v>
      </c>
      <c r="W2401" s="271"/>
      <c r="X2401" s="271">
        <f t="shared" ca="1" si="343"/>
        <v>0</v>
      </c>
      <c r="Y2401" s="271"/>
      <c r="Z2401" s="271"/>
      <c r="AB2401" s="273" t="str">
        <f t="shared" si="344"/>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2"/>
        <v/>
      </c>
      <c r="T2402" s="222" t="str">
        <f ca="1">IF(B2402="","",IF(ISERROR(MATCH($J2402,SorP!$B$1:$B$6230,0)),"",INDIRECT("'SorP'!$A$"&amp;MATCH($J2402,SorP!$B$1:$B$6230,0))))</f>
        <v/>
      </c>
      <c r="U2402" s="238"/>
      <c r="V2402" s="270" t="e">
        <f>IF(C2402="",NA(),MATCH($B2402&amp;$C2402,'Smelter Look-up'!$J:$J,0))</f>
        <v>#N/A</v>
      </c>
      <c r="W2402" s="271"/>
      <c r="X2402" s="271">
        <f t="shared" ca="1" si="343"/>
        <v>0</v>
      </c>
      <c r="Y2402" s="271"/>
      <c r="Z2402" s="271"/>
      <c r="AB2402" s="273" t="str">
        <f t="shared" si="344"/>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2"/>
        <v/>
      </c>
      <c r="T2403" s="222" t="str">
        <f ca="1">IF(B2403="","",IF(ISERROR(MATCH($J2403,SorP!$B$1:$B$6230,0)),"",INDIRECT("'SorP'!$A$"&amp;MATCH($J2403,SorP!$B$1:$B$6230,0))))</f>
        <v/>
      </c>
      <c r="U2403" s="238"/>
      <c r="V2403" s="270" t="e">
        <f>IF(C2403="",NA(),MATCH($B2403&amp;$C2403,'Smelter Look-up'!$J:$J,0))</f>
        <v>#N/A</v>
      </c>
      <c r="W2403" s="271"/>
      <c r="X2403" s="271">
        <f t="shared" ca="1" si="343"/>
        <v>0</v>
      </c>
      <c r="Y2403" s="271"/>
      <c r="Z2403" s="271"/>
      <c r="AB2403" s="273" t="str">
        <f t="shared" si="344"/>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2"/>
        <v/>
      </c>
      <c r="T2404" s="222" t="str">
        <f ca="1">IF(B2404="","",IF(ISERROR(MATCH($J2404,SorP!$B$1:$B$6230,0)),"",INDIRECT("'SorP'!$A$"&amp;MATCH($J2404,SorP!$B$1:$B$6230,0))))</f>
        <v/>
      </c>
      <c r="U2404" s="238"/>
      <c r="V2404" s="270" t="e">
        <f>IF(C2404="",NA(),MATCH($B2404&amp;$C2404,'Smelter Look-up'!$J:$J,0))</f>
        <v>#N/A</v>
      </c>
      <c r="W2404" s="271"/>
      <c r="X2404" s="271">
        <f t="shared" ca="1" si="343"/>
        <v>0</v>
      </c>
      <c r="Y2404" s="271"/>
      <c r="Z2404" s="271"/>
      <c r="AB2404" s="273" t="str">
        <f t="shared" si="344"/>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2"/>
        <v/>
      </c>
      <c r="T2405" s="222" t="str">
        <f ca="1">IF(B2405="","",IF(ISERROR(MATCH($J2405,SorP!$B$1:$B$6230,0)),"",INDIRECT("'SorP'!$A$"&amp;MATCH($J2405,SorP!$B$1:$B$6230,0))))</f>
        <v/>
      </c>
      <c r="U2405" s="238"/>
      <c r="V2405" s="270" t="e">
        <f>IF(C2405="",NA(),MATCH($B2405&amp;$C2405,'Smelter Look-up'!$J:$J,0))</f>
        <v>#N/A</v>
      </c>
      <c r="W2405" s="271"/>
      <c r="X2405" s="271">
        <f t="shared" ca="1" si="343"/>
        <v>0</v>
      </c>
      <c r="Y2405" s="271"/>
      <c r="Z2405" s="271"/>
      <c r="AB2405" s="273" t="str">
        <f t="shared" si="344"/>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2"/>
        <v/>
      </c>
      <c r="T2406" s="222" t="str">
        <f ca="1">IF(B2406="","",IF(ISERROR(MATCH($J2406,SorP!$B$1:$B$6230,0)),"",INDIRECT("'SorP'!$A$"&amp;MATCH($J2406,SorP!$B$1:$B$6230,0))))</f>
        <v/>
      </c>
      <c r="U2406" s="238"/>
      <c r="V2406" s="270" t="e">
        <f>IF(C2406="",NA(),MATCH($B2406&amp;$C2406,'Smelter Look-up'!$J:$J,0))</f>
        <v>#N/A</v>
      </c>
      <c r="W2406" s="271"/>
      <c r="X2406" s="271">
        <f t="shared" ca="1" si="343"/>
        <v>0</v>
      </c>
      <c r="Y2406" s="271"/>
      <c r="Z2406" s="271"/>
      <c r="AB2406" s="273" t="str">
        <f t="shared" si="344"/>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2"/>
        <v/>
      </c>
      <c r="T2407" s="222" t="str">
        <f ca="1">IF(B2407="","",IF(ISERROR(MATCH($J2407,SorP!$B$1:$B$6230,0)),"",INDIRECT("'SorP'!$A$"&amp;MATCH($J2407,SorP!$B$1:$B$6230,0))))</f>
        <v/>
      </c>
      <c r="U2407" s="238"/>
      <c r="V2407" s="270" t="e">
        <f>IF(C2407="",NA(),MATCH($B2407&amp;$C2407,'Smelter Look-up'!$J:$J,0))</f>
        <v>#N/A</v>
      </c>
      <c r="W2407" s="271"/>
      <c r="X2407" s="271">
        <f t="shared" ca="1" si="343"/>
        <v>0</v>
      </c>
      <c r="Y2407" s="271"/>
      <c r="Z2407" s="271"/>
      <c r="AB2407" s="273" t="str">
        <f t="shared" si="344"/>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2"/>
        <v/>
      </c>
      <c r="T2413" s="222" t="str">
        <f ca="1">IF(B2413="","",IF(ISERROR(MATCH($J2413,SorP!$B$1:$B$6230,0)),"",INDIRECT("'SorP'!$A$"&amp;MATCH($J2413,SorP!$B$1:$B$6230,0))))</f>
        <v/>
      </c>
      <c r="U2413" s="238"/>
      <c r="V2413" s="270" t="e">
        <f>IF(C2413="",NA(),MATCH($B2413&amp;$C2413,'Smelter Look-up'!$J:$J,0))</f>
        <v>#N/A</v>
      </c>
      <c r="W2413" s="271"/>
      <c r="X2413" s="271">
        <f t="shared" ca="1" si="343"/>
        <v>0</v>
      </c>
      <c r="Y2413" s="271"/>
      <c r="Z2413" s="271"/>
      <c r="AB2413" s="273" t="str">
        <f t="shared" si="344"/>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6">IF(AND(C2425="Smelter not listed",OR(LEN(D2425)=0,LEN(E2425)=0)),1,0)</f>
        <v>0</v>
      </c>
      <c r="Y2425" s="271"/>
      <c r="Z2425" s="271"/>
      <c r="AB2425" s="273" t="str">
        <f t="shared" ref="AB2425" si="347">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8">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9">IF(AND(C2426="Smelter not listed",OR(LEN(D2426)=0,LEN(E2426)=0)),1,0)</f>
        <v>0</v>
      </c>
      <c r="Y2426" s="271"/>
      <c r="Z2426" s="271"/>
      <c r="AB2426" s="273" t="str">
        <f t="shared" ref="AB2426:AB2457" si="350">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51">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52">IF(AND(C2458="Smelter not listed",OR(LEN(D2458)=0,LEN(E2458)=0)),1,0)</f>
        <v>0</v>
      </c>
      <c r="Y2458" s="271"/>
      <c r="Z2458" s="271"/>
      <c r="AB2458" s="273" t="str">
        <f t="shared" ref="AB2458:AB2488" si="353">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51"/>
        <v/>
      </c>
      <c r="T2459" s="222" t="str">
        <f ca="1">IF(B2459="","",IF(ISERROR(MATCH($J2459,SorP!$B$1:$B$6230,0)),"",INDIRECT("'SorP'!$A$"&amp;MATCH($J2459,SorP!$B$1:$B$6230,0))))</f>
        <v/>
      </c>
      <c r="U2459" s="238"/>
      <c r="V2459" s="270" t="e">
        <f>IF(C2459="",NA(),MATCH($B2459&amp;$C2459,'Smelter Look-up'!$J:$J,0))</f>
        <v>#N/A</v>
      </c>
      <c r="W2459" s="271"/>
      <c r="X2459" s="271">
        <f t="shared" ca="1" si="352"/>
        <v>0</v>
      </c>
      <c r="Y2459" s="271"/>
      <c r="Z2459" s="271"/>
      <c r="AB2459" s="273" t="str">
        <f t="shared" si="353"/>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51"/>
        <v/>
      </c>
      <c r="T2460" s="222" t="str">
        <f ca="1">IF(B2460="","",IF(ISERROR(MATCH($J2460,SorP!$B$1:$B$6230,0)),"",INDIRECT("'SorP'!$A$"&amp;MATCH($J2460,SorP!$B$1:$B$6230,0))))</f>
        <v/>
      </c>
      <c r="U2460" s="238"/>
      <c r="V2460" s="270" t="e">
        <f>IF(C2460="",NA(),MATCH($B2460&amp;$C2460,'Smelter Look-up'!$J:$J,0))</f>
        <v>#N/A</v>
      </c>
      <c r="W2460" s="271"/>
      <c r="X2460" s="271">
        <f t="shared" ca="1" si="352"/>
        <v>0</v>
      </c>
      <c r="Y2460" s="271"/>
      <c r="Z2460" s="271"/>
      <c r="AB2460" s="273" t="str">
        <f t="shared" si="353"/>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1"/>
        <v/>
      </c>
      <c r="T2461" s="222" t="str">
        <f ca="1">IF(B2461="","",IF(ISERROR(MATCH($J2461,SorP!$B$1:$B$6230,0)),"",INDIRECT("'SorP'!$A$"&amp;MATCH($J2461,SorP!$B$1:$B$6230,0))))</f>
        <v/>
      </c>
      <c r="U2461" s="238"/>
      <c r="V2461" s="270" t="e">
        <f>IF(C2461="",NA(),MATCH($B2461&amp;$C2461,'Smelter Look-up'!$J:$J,0))</f>
        <v>#N/A</v>
      </c>
      <c r="W2461" s="271"/>
      <c r="X2461" s="271">
        <f t="shared" ca="1" si="352"/>
        <v>0</v>
      </c>
      <c r="Y2461" s="271"/>
      <c r="Z2461" s="271"/>
      <c r="AB2461" s="273" t="str">
        <f t="shared" si="35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51"/>
        <v/>
      </c>
      <c r="T2462" s="222" t="str">
        <f ca="1">IF(B2462="","",IF(ISERROR(MATCH($J2462,SorP!$B$1:$B$6230,0)),"",INDIRECT("'SorP'!$A$"&amp;MATCH($J2462,SorP!$B$1:$B$6230,0))))</f>
        <v/>
      </c>
      <c r="U2462" s="238"/>
      <c r="V2462" s="270" t="e">
        <f>IF(C2462="",NA(),MATCH($B2462&amp;$C2462,'Smelter Look-up'!$J:$J,0))</f>
        <v>#N/A</v>
      </c>
      <c r="W2462" s="271"/>
      <c r="X2462" s="271">
        <f t="shared" ca="1" si="352"/>
        <v>0</v>
      </c>
      <c r="Y2462" s="271"/>
      <c r="Z2462" s="271"/>
      <c r="AB2462" s="273" t="str">
        <f t="shared" si="35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51"/>
        <v/>
      </c>
      <c r="T2463" s="222" t="str">
        <f ca="1">IF(B2463="","",IF(ISERROR(MATCH($J2463,SorP!$B$1:$B$6230,0)),"",INDIRECT("'SorP'!$A$"&amp;MATCH($J2463,SorP!$B$1:$B$6230,0))))</f>
        <v/>
      </c>
      <c r="U2463" s="238"/>
      <c r="V2463" s="270" t="e">
        <f>IF(C2463="",NA(),MATCH($B2463&amp;$C2463,'Smelter Look-up'!$J:$J,0))</f>
        <v>#N/A</v>
      </c>
      <c r="W2463" s="271"/>
      <c r="X2463" s="271">
        <f t="shared" ca="1" si="352"/>
        <v>0</v>
      </c>
      <c r="Y2463" s="271"/>
      <c r="Z2463" s="271"/>
      <c r="AB2463" s="273" t="str">
        <f t="shared" si="35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51"/>
        <v/>
      </c>
      <c r="T2464" s="222" t="str">
        <f ca="1">IF(B2464="","",IF(ISERROR(MATCH($J2464,SorP!$B$1:$B$6230,0)),"",INDIRECT("'SorP'!$A$"&amp;MATCH($J2464,SorP!$B$1:$B$6230,0))))</f>
        <v/>
      </c>
      <c r="U2464" s="238"/>
      <c r="V2464" s="270" t="e">
        <f>IF(C2464="",NA(),MATCH($B2464&amp;$C2464,'Smelter Look-up'!$J:$J,0))</f>
        <v>#N/A</v>
      </c>
      <c r="W2464" s="271"/>
      <c r="X2464" s="271">
        <f t="shared" ca="1" si="352"/>
        <v>0</v>
      </c>
      <c r="Y2464" s="271"/>
      <c r="Z2464" s="271"/>
      <c r="AB2464" s="273" t="str">
        <f t="shared" si="35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1"/>
        <v/>
      </c>
      <c r="T2465" s="222" t="str">
        <f ca="1">IF(B2465="","",IF(ISERROR(MATCH($J2465,SorP!$B$1:$B$6230,0)),"",INDIRECT("'SorP'!$A$"&amp;MATCH($J2465,SorP!$B$1:$B$6230,0))))</f>
        <v/>
      </c>
      <c r="U2465" s="238"/>
      <c r="V2465" s="270" t="e">
        <f>IF(C2465="",NA(),MATCH($B2465&amp;$C2465,'Smelter Look-up'!$J:$J,0))</f>
        <v>#N/A</v>
      </c>
      <c r="W2465" s="271"/>
      <c r="X2465" s="271">
        <f t="shared" ca="1" si="352"/>
        <v>0</v>
      </c>
      <c r="Y2465" s="271"/>
      <c r="Z2465" s="271"/>
      <c r="AB2465" s="273" t="str">
        <f t="shared" si="35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1"/>
        <v/>
      </c>
      <c r="T2466" s="222" t="str">
        <f ca="1">IF(B2466="","",IF(ISERROR(MATCH($J2466,SorP!$B$1:$B$6230,0)),"",INDIRECT("'SorP'!$A$"&amp;MATCH($J2466,SorP!$B$1:$B$6230,0))))</f>
        <v/>
      </c>
      <c r="U2466" s="238"/>
      <c r="V2466" s="270" t="e">
        <f>IF(C2466="",NA(),MATCH($B2466&amp;$C2466,'Smelter Look-up'!$J:$J,0))</f>
        <v>#N/A</v>
      </c>
      <c r="W2466" s="271"/>
      <c r="X2466" s="271">
        <f t="shared" ca="1" si="352"/>
        <v>0</v>
      </c>
      <c r="Y2466" s="271"/>
      <c r="Z2466" s="271"/>
      <c r="AB2466" s="273" t="str">
        <f t="shared" si="35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1"/>
        <v/>
      </c>
      <c r="T2467" s="222" t="str">
        <f ca="1">IF(B2467="","",IF(ISERROR(MATCH($J2467,SorP!$B$1:$B$6230,0)),"",INDIRECT("'SorP'!$A$"&amp;MATCH($J2467,SorP!$B$1:$B$6230,0))))</f>
        <v/>
      </c>
      <c r="U2467" s="238"/>
      <c r="V2467" s="270" t="e">
        <f>IF(C2467="",NA(),MATCH($B2467&amp;$C2467,'Smelter Look-up'!$J:$J,0))</f>
        <v>#N/A</v>
      </c>
      <c r="W2467" s="271"/>
      <c r="X2467" s="271">
        <f t="shared" ca="1" si="352"/>
        <v>0</v>
      </c>
      <c r="Y2467" s="271"/>
      <c r="Z2467" s="271"/>
      <c r="AB2467" s="273" t="str">
        <f t="shared" si="35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1"/>
        <v/>
      </c>
      <c r="T2468" s="222" t="str">
        <f ca="1">IF(B2468="","",IF(ISERROR(MATCH($J2468,SorP!$B$1:$B$6230,0)),"",INDIRECT("'SorP'!$A$"&amp;MATCH($J2468,SorP!$B$1:$B$6230,0))))</f>
        <v/>
      </c>
      <c r="U2468" s="238"/>
      <c r="V2468" s="270" t="e">
        <f>IF(C2468="",NA(),MATCH($B2468&amp;$C2468,'Smelter Look-up'!$J:$J,0))</f>
        <v>#N/A</v>
      </c>
      <c r="W2468" s="271"/>
      <c r="X2468" s="271">
        <f t="shared" ca="1" si="352"/>
        <v>0</v>
      </c>
      <c r="Y2468" s="271"/>
      <c r="Z2468" s="271"/>
      <c r="AB2468" s="273" t="str">
        <f t="shared" si="35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1"/>
        <v/>
      </c>
      <c r="T2469" s="222" t="str">
        <f ca="1">IF(B2469="","",IF(ISERROR(MATCH($J2469,SorP!$B$1:$B$6230,0)),"",INDIRECT("'SorP'!$A$"&amp;MATCH($J2469,SorP!$B$1:$B$6230,0))))</f>
        <v/>
      </c>
      <c r="U2469" s="238"/>
      <c r="V2469" s="270" t="e">
        <f>IF(C2469="",NA(),MATCH($B2469&amp;$C2469,'Smelter Look-up'!$J:$J,0))</f>
        <v>#N/A</v>
      </c>
      <c r="W2469" s="271"/>
      <c r="X2469" s="271">
        <f t="shared" ca="1" si="352"/>
        <v>0</v>
      </c>
      <c r="Y2469" s="271"/>
      <c r="Z2469" s="271"/>
      <c r="AB2469" s="273" t="str">
        <f t="shared" si="35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1"/>
        <v/>
      </c>
      <c r="T2470" s="222" t="str">
        <f ca="1">IF(B2470="","",IF(ISERROR(MATCH($J2470,SorP!$B$1:$B$6230,0)),"",INDIRECT("'SorP'!$A$"&amp;MATCH($J2470,SorP!$B$1:$B$6230,0))))</f>
        <v/>
      </c>
      <c r="U2470" s="238"/>
      <c r="V2470" s="270" t="e">
        <f>IF(C2470="",NA(),MATCH($B2470&amp;$C2470,'Smelter Look-up'!$J:$J,0))</f>
        <v>#N/A</v>
      </c>
      <c r="W2470" s="271"/>
      <c r="X2470" s="271">
        <f t="shared" ca="1" si="352"/>
        <v>0</v>
      </c>
      <c r="Y2470" s="271"/>
      <c r="Z2470" s="271"/>
      <c r="AB2470" s="273" t="str">
        <f t="shared" si="35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1"/>
        <v/>
      </c>
      <c r="T2471" s="222" t="str">
        <f ca="1">IF(B2471="","",IF(ISERROR(MATCH($J2471,SorP!$B$1:$B$6230,0)),"",INDIRECT("'SorP'!$A$"&amp;MATCH($J2471,SorP!$B$1:$B$6230,0))))</f>
        <v/>
      </c>
      <c r="U2471" s="238"/>
      <c r="V2471" s="270" t="e">
        <f>IF(C2471="",NA(),MATCH($B2471&amp;$C2471,'Smelter Look-up'!$J:$J,0))</f>
        <v>#N/A</v>
      </c>
      <c r="W2471" s="271"/>
      <c r="X2471" s="271">
        <f t="shared" ca="1" si="352"/>
        <v>0</v>
      </c>
      <c r="Y2471" s="271"/>
      <c r="Z2471" s="271"/>
      <c r="AB2471" s="273" t="str">
        <f t="shared" si="35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1"/>
        <v/>
      </c>
      <c r="T2472" s="222" t="str">
        <f ca="1">IF(B2472="","",IF(ISERROR(MATCH($J2472,SorP!$B$1:$B$6230,0)),"",INDIRECT("'SorP'!$A$"&amp;MATCH($J2472,SorP!$B$1:$B$6230,0))))</f>
        <v/>
      </c>
      <c r="U2472" s="238"/>
      <c r="V2472" s="270" t="e">
        <f>IF(C2472="",NA(),MATCH($B2472&amp;$C2472,'Smelter Look-up'!$J:$J,0))</f>
        <v>#N/A</v>
      </c>
      <c r="W2472" s="271"/>
      <c r="X2472" s="271">
        <f t="shared" ca="1" si="352"/>
        <v>0</v>
      </c>
      <c r="Y2472" s="271"/>
      <c r="Z2472" s="271"/>
      <c r="AB2472" s="273" t="str">
        <f t="shared" si="35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1"/>
        <v/>
      </c>
      <c r="T2473" s="222" t="str">
        <f ca="1">IF(B2473="","",IF(ISERROR(MATCH($J2473,SorP!$B$1:$B$6230,0)),"",INDIRECT("'SorP'!$A$"&amp;MATCH($J2473,SorP!$B$1:$B$6230,0))))</f>
        <v/>
      </c>
      <c r="U2473" s="238"/>
      <c r="V2473" s="270" t="e">
        <f>IF(C2473="",NA(),MATCH($B2473&amp;$C2473,'Smelter Look-up'!$J:$J,0))</f>
        <v>#N/A</v>
      </c>
      <c r="W2473" s="271"/>
      <c r="X2473" s="271">
        <f t="shared" ca="1" si="352"/>
        <v>0</v>
      </c>
      <c r="Y2473" s="271"/>
      <c r="Z2473" s="271"/>
      <c r="AB2473" s="273" t="str">
        <f t="shared" si="35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1"/>
        <v/>
      </c>
      <c r="T2474" s="222" t="str">
        <f ca="1">IF(B2474="","",IF(ISERROR(MATCH($J2474,SorP!$B$1:$B$6230,0)),"",INDIRECT("'SorP'!$A$"&amp;MATCH($J2474,SorP!$B$1:$B$6230,0))))</f>
        <v/>
      </c>
      <c r="U2474" s="238"/>
      <c r="V2474" s="270" t="e">
        <f>IF(C2474="",NA(),MATCH($B2474&amp;$C2474,'Smelter Look-up'!$J:$J,0))</f>
        <v>#N/A</v>
      </c>
      <c r="W2474" s="271"/>
      <c r="X2474" s="271">
        <f t="shared" ca="1" si="352"/>
        <v>0</v>
      </c>
      <c r="Y2474" s="271"/>
      <c r="Z2474" s="271"/>
      <c r="AB2474" s="273" t="str">
        <f t="shared" si="35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1"/>
        <v/>
      </c>
      <c r="T2475" s="222" t="str">
        <f ca="1">IF(B2475="","",IF(ISERROR(MATCH($J2475,SorP!$B$1:$B$6230,0)),"",INDIRECT("'SorP'!$A$"&amp;MATCH($J2475,SorP!$B$1:$B$6230,0))))</f>
        <v/>
      </c>
      <c r="U2475" s="238"/>
      <c r="V2475" s="270" t="e">
        <f>IF(C2475="",NA(),MATCH($B2475&amp;$C2475,'Smelter Look-up'!$J:$J,0))</f>
        <v>#N/A</v>
      </c>
      <c r="W2475" s="271"/>
      <c r="X2475" s="271">
        <f t="shared" ca="1" si="352"/>
        <v>0</v>
      </c>
      <c r="Y2475" s="271"/>
      <c r="Z2475" s="271"/>
      <c r="AB2475" s="273" t="str">
        <f t="shared" si="35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1"/>
        <v/>
      </c>
      <c r="T2476" s="222" t="str">
        <f ca="1">IF(B2476="","",IF(ISERROR(MATCH($J2476,SorP!$B$1:$B$6230,0)),"",INDIRECT("'SorP'!$A$"&amp;MATCH($J2476,SorP!$B$1:$B$6230,0))))</f>
        <v/>
      </c>
      <c r="U2476" s="238"/>
      <c r="V2476" s="270" t="e">
        <f>IF(C2476="",NA(),MATCH($B2476&amp;$C2476,'Smelter Look-up'!$J:$J,0))</f>
        <v>#N/A</v>
      </c>
      <c r="W2476" s="271"/>
      <c r="X2476" s="271">
        <f t="shared" ca="1" si="352"/>
        <v>0</v>
      </c>
      <c r="Y2476" s="271"/>
      <c r="Z2476" s="271"/>
      <c r="AB2476" s="273" t="str">
        <f t="shared" si="35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1"/>
        <v/>
      </c>
      <c r="T2477" s="222" t="str">
        <f ca="1">IF(B2477="","",IF(ISERROR(MATCH($J2477,SorP!$B$1:$B$6230,0)),"",INDIRECT("'SorP'!$A$"&amp;MATCH($J2477,SorP!$B$1:$B$6230,0))))</f>
        <v/>
      </c>
      <c r="U2477" s="238"/>
      <c r="V2477" s="270" t="e">
        <f>IF(C2477="",NA(),MATCH($B2477&amp;$C2477,'Smelter Look-up'!$J:$J,0))</f>
        <v>#N/A</v>
      </c>
      <c r="W2477" s="271"/>
      <c r="X2477" s="271">
        <f t="shared" ca="1" si="352"/>
        <v>0</v>
      </c>
      <c r="Y2477" s="271"/>
      <c r="Z2477" s="271"/>
      <c r="AB2477" s="273" t="str">
        <f t="shared" si="35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1"/>
        <v/>
      </c>
      <c r="T2478" s="222" t="str">
        <f ca="1">IF(B2478="","",IF(ISERROR(MATCH($J2478,SorP!$B$1:$B$6230,0)),"",INDIRECT("'SorP'!$A$"&amp;MATCH($J2478,SorP!$B$1:$B$6230,0))))</f>
        <v/>
      </c>
      <c r="U2478" s="238"/>
      <c r="V2478" s="270" t="e">
        <f>IF(C2478="",NA(),MATCH($B2478&amp;$C2478,'Smelter Look-up'!$J:$J,0))</f>
        <v>#N/A</v>
      </c>
      <c r="W2478" s="271"/>
      <c r="X2478" s="271">
        <f t="shared" ca="1" si="352"/>
        <v>0</v>
      </c>
      <c r="Y2478" s="271"/>
      <c r="Z2478" s="271"/>
      <c r="AB2478" s="273" t="str">
        <f t="shared" si="35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1"/>
        <v/>
      </c>
      <c r="T2479" s="222" t="str">
        <f ca="1">IF(B2479="","",IF(ISERROR(MATCH($J2479,SorP!$B$1:$B$6230,0)),"",INDIRECT("'SorP'!$A$"&amp;MATCH($J2479,SorP!$B$1:$B$6230,0))))</f>
        <v/>
      </c>
      <c r="U2479" s="238"/>
      <c r="V2479" s="270" t="e">
        <f>IF(C2479="",NA(),MATCH($B2479&amp;$C2479,'Smelter Look-up'!$J:$J,0))</f>
        <v>#N/A</v>
      </c>
      <c r="W2479" s="271"/>
      <c r="X2479" s="271">
        <f t="shared" ca="1" si="352"/>
        <v>0</v>
      </c>
      <c r="Y2479" s="271"/>
      <c r="Z2479" s="271"/>
      <c r="AB2479" s="273" t="str">
        <f t="shared" si="35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1"/>
        <v/>
      </c>
      <c r="T2480" s="222" t="str">
        <f ca="1">IF(B2480="","",IF(ISERROR(MATCH($J2480,SorP!$B$1:$B$6230,0)),"",INDIRECT("'SorP'!$A$"&amp;MATCH($J2480,SorP!$B$1:$B$6230,0))))</f>
        <v/>
      </c>
      <c r="U2480" s="238"/>
      <c r="V2480" s="270" t="e">
        <f>IF(C2480="",NA(),MATCH($B2480&amp;$C2480,'Smelter Look-up'!$J:$J,0))</f>
        <v>#N/A</v>
      </c>
      <c r="W2480" s="271"/>
      <c r="X2480" s="271">
        <f t="shared" ca="1" si="352"/>
        <v>0</v>
      </c>
      <c r="Y2480" s="271"/>
      <c r="Z2480" s="271"/>
      <c r="AB2480" s="273" t="str">
        <f t="shared" si="35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1"/>
        <v/>
      </c>
      <c r="T2481" s="222" t="str">
        <f ca="1">IF(B2481="","",IF(ISERROR(MATCH($J2481,SorP!$B$1:$B$6230,0)),"",INDIRECT("'SorP'!$A$"&amp;MATCH($J2481,SorP!$B$1:$B$6230,0))))</f>
        <v/>
      </c>
      <c r="U2481" s="238"/>
      <c r="V2481" s="270" t="e">
        <f>IF(C2481="",NA(),MATCH($B2481&amp;$C2481,'Smelter Look-up'!$J:$J,0))</f>
        <v>#N/A</v>
      </c>
      <c r="W2481" s="271"/>
      <c r="X2481" s="271">
        <f t="shared" ca="1" si="352"/>
        <v>0</v>
      </c>
      <c r="Y2481" s="271"/>
      <c r="Z2481" s="271"/>
      <c r="AB2481" s="273" t="str">
        <f t="shared" si="35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1"/>
        <v/>
      </c>
      <c r="T2482" s="222" t="str">
        <f ca="1">IF(B2482="","",IF(ISERROR(MATCH($J2482,SorP!$B$1:$B$6230,0)),"",INDIRECT("'SorP'!$A$"&amp;MATCH($J2482,SorP!$B$1:$B$6230,0))))</f>
        <v/>
      </c>
      <c r="U2482" s="238"/>
      <c r="V2482" s="270" t="e">
        <f>IF(C2482="",NA(),MATCH($B2482&amp;$C2482,'Smelter Look-up'!$J:$J,0))</f>
        <v>#N/A</v>
      </c>
      <c r="W2482" s="271"/>
      <c r="X2482" s="271">
        <f t="shared" ca="1" si="352"/>
        <v>0</v>
      </c>
      <c r="Y2482" s="271"/>
      <c r="Z2482" s="271"/>
      <c r="AB2482" s="273" t="str">
        <f t="shared" si="35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1"/>
        <v/>
      </c>
      <c r="T2483" s="222" t="str">
        <f ca="1">IF(B2483="","",IF(ISERROR(MATCH($J2483,SorP!$B$1:$B$6230,0)),"",INDIRECT("'SorP'!$A$"&amp;MATCH($J2483,SorP!$B$1:$B$6230,0))))</f>
        <v/>
      </c>
      <c r="U2483" s="238"/>
      <c r="V2483" s="270" t="e">
        <f>IF(C2483="",NA(),MATCH($B2483&amp;$C2483,'Smelter Look-up'!$J:$J,0))</f>
        <v>#N/A</v>
      </c>
      <c r="W2483" s="271"/>
      <c r="X2483" s="271">
        <f t="shared" ca="1" si="352"/>
        <v>0</v>
      </c>
      <c r="Y2483" s="271"/>
      <c r="Z2483" s="271"/>
      <c r="AB2483" s="273" t="str">
        <f t="shared" si="35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1"/>
        <v/>
      </c>
      <c r="T2484" s="222" t="str">
        <f ca="1">IF(B2484="","",IF(ISERROR(MATCH($J2484,SorP!$B$1:$B$6230,0)),"",INDIRECT("'SorP'!$A$"&amp;MATCH($J2484,SorP!$B$1:$B$6230,0))))</f>
        <v/>
      </c>
      <c r="U2484" s="238"/>
      <c r="V2484" s="270" t="e">
        <f>IF(C2484="",NA(),MATCH($B2484&amp;$C2484,'Smelter Look-up'!$J:$J,0))</f>
        <v>#N/A</v>
      </c>
      <c r="W2484" s="271"/>
      <c r="X2484" s="271">
        <f t="shared" ca="1" si="352"/>
        <v>0</v>
      </c>
      <c r="Y2484" s="271"/>
      <c r="Z2484" s="271"/>
      <c r="AB2484" s="273" t="str">
        <f t="shared" si="35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1"/>
        <v/>
      </c>
      <c r="T2485" s="222" t="str">
        <f ca="1">IF(B2485="","",IF(ISERROR(MATCH($J2485,SorP!$B$1:$B$6230,0)),"",INDIRECT("'SorP'!$A$"&amp;MATCH($J2485,SorP!$B$1:$B$6230,0))))</f>
        <v/>
      </c>
      <c r="U2485" s="238"/>
      <c r="V2485" s="270" t="e">
        <f>IF(C2485="",NA(),MATCH($B2485&amp;$C2485,'Smelter Look-up'!$J:$J,0))</f>
        <v>#N/A</v>
      </c>
      <c r="W2485" s="271"/>
      <c r="X2485" s="271">
        <f t="shared" ca="1" si="352"/>
        <v>0</v>
      </c>
      <c r="Y2485" s="271"/>
      <c r="Z2485" s="271"/>
      <c r="AB2485" s="273" t="str">
        <f t="shared" si="35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1"/>
        <v/>
      </c>
      <c r="T2486" s="222" t="str">
        <f ca="1">IF(B2486="","",IF(ISERROR(MATCH($J2486,SorP!$B$1:$B$6230,0)),"",INDIRECT("'SorP'!$A$"&amp;MATCH($J2486,SorP!$B$1:$B$6230,0))))</f>
        <v/>
      </c>
      <c r="U2486" s="238"/>
      <c r="V2486" s="270" t="e">
        <f>IF(C2486="",NA(),MATCH($B2486&amp;$C2486,'Smelter Look-up'!$J:$J,0))</f>
        <v>#N/A</v>
      </c>
      <c r="W2486" s="271"/>
      <c r="X2486" s="271">
        <f t="shared" ca="1" si="352"/>
        <v>0</v>
      </c>
      <c r="Y2486" s="271"/>
      <c r="Z2486" s="271"/>
      <c r="AB2486" s="273" t="str">
        <f t="shared" si="35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1"/>
        <v/>
      </c>
      <c r="T2487" s="222" t="str">
        <f ca="1">IF(B2487="","",IF(ISERROR(MATCH($J2487,SorP!$B$1:$B$6230,0)),"",INDIRECT("'SorP'!$A$"&amp;MATCH($J2487,SorP!$B$1:$B$6230,0))))</f>
        <v/>
      </c>
      <c r="U2487" s="238"/>
      <c r="V2487" s="270" t="e">
        <f>IF(C2487="",NA(),MATCH($B2487&amp;$C2487,'Smelter Look-up'!$J:$J,0))</f>
        <v>#N/A</v>
      </c>
      <c r="W2487" s="271"/>
      <c r="X2487" s="271">
        <f t="shared" ca="1" si="352"/>
        <v>0</v>
      </c>
      <c r="Y2487" s="271"/>
      <c r="Z2487" s="271"/>
      <c r="AB2487" s="273" t="str">
        <f t="shared" si="35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1"/>
        <v/>
      </c>
      <c r="T2488" s="222" t="str">
        <f ca="1">IF(B2488="","",IF(ISERROR(MATCH($J2488,SorP!$B$1:$B$6230,0)),"",INDIRECT("'SorP'!$A$"&amp;MATCH($J2488,SorP!$B$1:$B$6230,0))))</f>
        <v/>
      </c>
      <c r="U2488" s="238"/>
      <c r="V2488" s="270" t="e">
        <f>IF(C2488="",NA(),MATCH($B2488&amp;$C2488,'Smelter Look-up'!$J:$J,0))</f>
        <v>#N/A</v>
      </c>
      <c r="W2488" s="271"/>
      <c r="X2488" s="271">
        <f t="shared" ca="1" si="352"/>
        <v>0</v>
      </c>
      <c r="Y2488" s="271"/>
      <c r="Z2488" s="271"/>
      <c r="AB2488" s="273" t="str">
        <f t="shared" si="35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4">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52"/>
        <v>0</v>
      </c>
      <c r="Y2489" s="271"/>
      <c r="Z2489" s="271"/>
      <c r="AB2489" s="273" t="str">
        <f t="shared" ref="AB2489" si="355">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52"/>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6">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7">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7"/>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7"/>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7"/>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7"/>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7"/>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7"/>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7"/>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7"/>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7"/>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7"/>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7"/>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33:B2502">
    <cfRule type="expression" dxfId="71" priority="72" stopIfTrue="1">
      <formula>IF(B33="",TRUE)</formula>
    </cfRule>
    <cfRule type="expression" dxfId="70" priority="83" stopIfTrue="1">
      <formula>IF(AND(COUNTIF(MetalSmelter,B33&amp;C33)=0,LEN(C33)&gt;0),TRUE,FALSE)</formula>
    </cfRule>
  </conditionalFormatting>
  <conditionalFormatting sqref="D33:D2502">
    <cfRule type="expression" dxfId="69" priority="66" stopIfTrue="1">
      <formula>IF(AND(LEN($C33)&gt;0,($C33&lt;&gt;"Smelter Not Listed")),1,0)</formula>
    </cfRule>
    <cfRule type="expression" dxfId="68" priority="91" stopIfTrue="1">
      <formula>IF(AND(D33="",$C33=$X$4),TRUE)</formula>
    </cfRule>
    <cfRule type="expression" dxfId="67" priority="92" stopIfTrue="1">
      <formula>IF(FIND("!",D33),TRUE)</formula>
    </cfRule>
  </conditionalFormatting>
  <conditionalFormatting sqref="G33:G2502">
    <cfRule type="expression" dxfId="66" priority="93" stopIfTrue="1">
      <formula>IF(FIND("Enter smelter details",G33),TRUE)</formula>
    </cfRule>
  </conditionalFormatting>
  <conditionalFormatting sqref="R5:R2503 E33:E2502">
    <cfRule type="expression" dxfId="65" priority="79" stopIfTrue="1">
      <formula>IF(AND(E5="",$C5=$X$4),TRUE)</formula>
    </cfRule>
    <cfRule type="expression" dxfId="64" priority="80" stopIfTrue="1">
      <formula>IF(FIND("!",E5),TRUE)</formula>
    </cfRule>
  </conditionalFormatting>
  <conditionalFormatting sqref="F33:F2502">
    <cfRule type="expression" dxfId="63" priority="70" stopIfTrue="1">
      <formula>IF(AND(LEN($A33)&gt;0,$A33&lt;&gt;$F33),TRUE,FALSE)</formula>
    </cfRule>
  </conditionalFormatting>
  <conditionalFormatting sqref="C33:C2502">
    <cfRule type="expression" dxfId="62" priority="69" stopIfTrue="1">
      <formula>IF(AND(B33&lt;&gt;"",C33=""),TRUE)</formula>
    </cfRule>
  </conditionalFormatting>
  <conditionalFormatting sqref="B21:B26">
    <cfRule type="expression" dxfId="61" priority="29" stopIfTrue="1">
      <formula>IF(B21="",TRUE)</formula>
    </cfRule>
    <cfRule type="expression" dxfId="60" priority="32" stopIfTrue="1">
      <formula>IF(AND(COUNTIF(MetalSmelter,B21&amp;C21)=0,LEN(C21)&gt;0),TRUE,FALSE)</formula>
    </cfRule>
  </conditionalFormatting>
  <conditionalFormatting sqref="D21:D32">
    <cfRule type="expression" dxfId="59" priority="26" stopIfTrue="1">
      <formula>IF(AND(LEN($C21)&gt;0,($C21&lt;&gt;"Smelter Not Listed")),1,0)</formula>
    </cfRule>
    <cfRule type="expression" dxfId="58" priority="33" stopIfTrue="1">
      <formula>IF(AND(D21="",$C21=$X$4),TRUE)</formula>
    </cfRule>
    <cfRule type="expression" dxfId="57" priority="34" stopIfTrue="1">
      <formula>IF(FIND("!",D21),TRUE)</formula>
    </cfRule>
  </conditionalFormatting>
  <conditionalFormatting sqref="E21:E32">
    <cfRule type="expression" dxfId="56" priority="30" stopIfTrue="1">
      <formula>IF(AND(E21="",$C21=$X$4),TRUE)</formula>
    </cfRule>
    <cfRule type="expression" dxfId="55" priority="31" stopIfTrue="1">
      <formula>IF(FIND("!",E21),TRUE)</formula>
    </cfRule>
  </conditionalFormatting>
  <conditionalFormatting sqref="F21:F26">
    <cfRule type="expression" dxfId="54" priority="28" stopIfTrue="1">
      <formula>IF(AND(LEN($A21)&gt;0,$A21&lt;&gt;$F21),TRUE,FALSE)</formula>
    </cfRule>
  </conditionalFormatting>
  <conditionalFormatting sqref="C21:C26">
    <cfRule type="expression" dxfId="53" priority="27" stopIfTrue="1">
      <formula>IF(AND(B21&lt;&gt;"",C21=""),TRUE)</formula>
    </cfRule>
  </conditionalFormatting>
  <conditionalFormatting sqref="B5:B19 B32">
    <cfRule type="expression" dxfId="52" priority="19" stopIfTrue="1">
      <formula>IF(B5="",TRUE)</formula>
    </cfRule>
    <cfRule type="expression" dxfId="51" priority="22" stopIfTrue="1">
      <formula>IF(AND(COUNTIF(MetalSmelter,B5&amp;C5)=0,LEN(C5)&gt;0),TRUE,FALSE)</formula>
    </cfRule>
  </conditionalFormatting>
  <conditionalFormatting sqref="D5:D19">
    <cfRule type="expression" dxfId="50" priority="16" stopIfTrue="1">
      <formula>IF(AND(LEN($C5)&gt;0,($C5&lt;&gt;"Smelter Not Listed")),1,0)</formula>
    </cfRule>
    <cfRule type="expression" dxfId="49" priority="23" stopIfTrue="1">
      <formula>IF(AND(D5="",$C5=$X$4),TRUE)</formula>
    </cfRule>
    <cfRule type="expression" dxfId="48" priority="24" stopIfTrue="1">
      <formula>IF(FIND("!",D5),TRUE)</formula>
    </cfRule>
  </conditionalFormatting>
  <conditionalFormatting sqref="G5:G19 G21:G26 G32">
    <cfRule type="expression" dxfId="47" priority="25" stopIfTrue="1">
      <formula>IF(FIND("Enter smelter details",G5),TRUE)</formula>
    </cfRule>
  </conditionalFormatting>
  <conditionalFormatting sqref="E5:E19">
    <cfRule type="expression" dxfId="46" priority="20" stopIfTrue="1">
      <formula>IF(AND(E5="",$C5=$X$4),TRUE)</formula>
    </cfRule>
    <cfRule type="expression" dxfId="45" priority="21" stopIfTrue="1">
      <formula>IF(FIND("!",E5),TRUE)</formula>
    </cfRule>
  </conditionalFormatting>
  <conditionalFormatting sqref="F5:F19 F32">
    <cfRule type="expression" dxfId="44" priority="18" stopIfTrue="1">
      <formula>IF(AND(LEN($A5)&gt;0,$A5&lt;&gt;$F5),TRUE,FALSE)</formula>
    </cfRule>
  </conditionalFormatting>
  <conditionalFormatting sqref="C5:C19 C32">
    <cfRule type="expression" dxfId="43" priority="17" stopIfTrue="1">
      <formula>IF(AND(B5&lt;&gt;"",C5=""),TRUE)</formula>
    </cfRule>
  </conditionalFormatting>
  <conditionalFormatting sqref="B20">
    <cfRule type="expression" dxfId="42" priority="9" stopIfTrue="1">
      <formula>IF(B20="",TRUE)</formula>
    </cfRule>
    <cfRule type="expression" dxfId="41" priority="12" stopIfTrue="1">
      <formula>IF(AND(COUNTIF(MetalSmelter,B20&amp;C20)=0,LEN(C20)&gt;0),TRUE,FALSE)</formula>
    </cfRule>
  </conditionalFormatting>
  <conditionalFormatting sqref="D20">
    <cfRule type="expression" dxfId="40" priority="6" stopIfTrue="1">
      <formula>IF(AND(LEN($C20)&gt;0,($C20&lt;&gt;"Smelter Not Listed")),1,0)</formula>
    </cfRule>
    <cfRule type="expression" dxfId="39" priority="13" stopIfTrue="1">
      <formula>IF(AND(D20="",$C20=$X$4),TRUE)</formula>
    </cfRule>
    <cfRule type="expression" dxfId="38" priority="14" stopIfTrue="1">
      <formula>IF(FIND("!",D20),TRUE)</formula>
    </cfRule>
  </conditionalFormatting>
  <conditionalFormatting sqref="G20">
    <cfRule type="expression" dxfId="37" priority="15" stopIfTrue="1">
      <formula>IF(FIND("Enter smelter details",G20),TRUE)</formula>
    </cfRule>
  </conditionalFormatting>
  <conditionalFormatting sqref="E20">
    <cfRule type="expression" dxfId="36" priority="10" stopIfTrue="1">
      <formula>IF(AND(E20="",$C20=$X$4),TRUE)</formula>
    </cfRule>
    <cfRule type="expression" dxfId="35" priority="11" stopIfTrue="1">
      <formula>IF(FIND("!",E20),TRUE)</formula>
    </cfRule>
  </conditionalFormatting>
  <conditionalFormatting sqref="F20">
    <cfRule type="expression" dxfId="34" priority="8" stopIfTrue="1">
      <formula>IF(AND(LEN($A20)&gt;0,$A20&lt;&gt;$F20),TRUE,FALSE)</formula>
    </cfRule>
  </conditionalFormatting>
  <conditionalFormatting sqref="C20">
    <cfRule type="expression" dxfId="33" priority="7" stopIfTrue="1">
      <formula>IF(AND(B20&lt;&gt;"",C20=""),TRUE)</formula>
    </cfRule>
  </conditionalFormatting>
  <conditionalFormatting sqref="B27:B31">
    <cfRule type="expression" dxfId="32" priority="3" stopIfTrue="1">
      <formula>IF(B27="",TRUE)</formula>
    </cfRule>
    <cfRule type="expression" dxfId="31" priority="4" stopIfTrue="1">
      <formula>IF(AND(COUNTIF(MetalSmelter,B27&amp;C27)=0,LEN(C27)&gt;0),TRUE,FALSE)</formula>
    </cfRule>
  </conditionalFormatting>
  <conditionalFormatting sqref="G27:G31">
    <cfRule type="expression" dxfId="30" priority="5" stopIfTrue="1">
      <formula>IF(FIND("Enter smelter details",G27),TRUE)</formula>
    </cfRule>
  </conditionalFormatting>
  <conditionalFormatting sqref="F27:F31">
    <cfRule type="expression" dxfId="29" priority="2" stopIfTrue="1">
      <formula>IF(AND(LEN($A27)&gt;0,$A27&lt;&gt;$F27),TRUE,FALSE)</formula>
    </cfRule>
  </conditionalFormatting>
  <conditionalFormatting sqref="C27:C31">
    <cfRule type="expression" dxfId="28" priority="1" stopIfTrue="1">
      <formula>IF(AND(B27&lt;&gt;"",C27=""),TRUE)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Advanced Electronics Solutions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44412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List'!AB$5:AB$2502,"Tantalum?*")&gt;0),0,1)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List'!AB$5:AB$2502,"Tungsten?*")&gt;0),0,1)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8" t="str">
        <f ca="1">OFFSET(L!$C$1,MATCH("General"&amp;"Cpy",L!$A:$A,0)-1,SL,,)</f>
        <v>© 2021 Responsible Minerals Initiative. All rights reserved.</v>
      </c>
      <c r="C1001" s="458"/>
      <c r="D1001" s="45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2021-08-04T12:34:15Z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